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BA5E6CF9-1D7B-4E53-81DB-0CA3C94AF4A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Calculations" sheetId="2" r:id="rId2"/>
    <sheet name="Results" sheetId="3" r:id="rId3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3" i="2"/>
  <c r="E19" i="3"/>
  <c r="D19" i="3"/>
  <c r="C19" i="3"/>
  <c r="B19" i="3"/>
  <c r="E18" i="3"/>
  <c r="D18" i="3"/>
  <c r="C18" i="3"/>
  <c r="B18" i="3"/>
  <c r="E15" i="3"/>
  <c r="D15" i="3"/>
  <c r="C15" i="3"/>
  <c r="B15" i="3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3" i="2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B8" i="2"/>
  <c r="B16" i="2"/>
  <c r="B24" i="2"/>
  <c r="B32" i="2"/>
  <c r="B40" i="2"/>
  <c r="B48" i="2"/>
  <c r="B56" i="2"/>
  <c r="H25" i="1"/>
  <c r="E25" i="1" s="1"/>
  <c r="G3" i="1"/>
  <c r="B3" i="2" s="1"/>
  <c r="G4" i="1"/>
  <c r="G5" i="1"/>
  <c r="G6" i="1"/>
  <c r="H7" i="1" s="1"/>
  <c r="E7" i="1" s="1"/>
  <c r="G7" i="1"/>
  <c r="B7" i="2" s="1"/>
  <c r="G8" i="1"/>
  <c r="H9" i="1" s="1"/>
  <c r="G9" i="1"/>
  <c r="G10" i="1"/>
  <c r="B10" i="2" s="1"/>
  <c r="G11" i="1"/>
  <c r="B11" i="2" s="1"/>
  <c r="G12" i="1"/>
  <c r="G13" i="1"/>
  <c r="G14" i="1"/>
  <c r="H15" i="1" s="1"/>
  <c r="E15" i="1" s="1"/>
  <c r="G15" i="1"/>
  <c r="B15" i="2" s="1"/>
  <c r="G16" i="1"/>
  <c r="H17" i="1" s="1"/>
  <c r="G17" i="1"/>
  <c r="G18" i="1"/>
  <c r="B18" i="2" s="1"/>
  <c r="G19" i="1"/>
  <c r="B19" i="2" s="1"/>
  <c r="G20" i="1"/>
  <c r="G21" i="1"/>
  <c r="G22" i="1"/>
  <c r="H23" i="1" s="1"/>
  <c r="E23" i="1" s="1"/>
  <c r="G23" i="1"/>
  <c r="B23" i="2" s="1"/>
  <c r="G24" i="1"/>
  <c r="G25" i="1"/>
  <c r="G26" i="1"/>
  <c r="B26" i="2" s="1"/>
  <c r="G27" i="1"/>
  <c r="B27" i="2" s="1"/>
  <c r="G28" i="1"/>
  <c r="G29" i="1"/>
  <c r="G30" i="1"/>
  <c r="H31" i="1" s="1"/>
  <c r="E31" i="1" s="1"/>
  <c r="G31" i="1"/>
  <c r="B31" i="2" s="1"/>
  <c r="G32" i="1"/>
  <c r="H33" i="1" s="1"/>
  <c r="G33" i="1"/>
  <c r="G34" i="1"/>
  <c r="B34" i="2" s="1"/>
  <c r="G35" i="1"/>
  <c r="B35" i="2" s="1"/>
  <c r="G36" i="1"/>
  <c r="G37" i="1"/>
  <c r="G38" i="1"/>
  <c r="H39" i="1" s="1"/>
  <c r="E39" i="1" s="1"/>
  <c r="G39" i="1"/>
  <c r="B39" i="2" s="1"/>
  <c r="G40" i="1"/>
  <c r="H41" i="1" s="1"/>
  <c r="G41" i="1"/>
  <c r="G42" i="1"/>
  <c r="B42" i="2" s="1"/>
  <c r="G43" i="1"/>
  <c r="B43" i="2" s="1"/>
  <c r="G44" i="1"/>
  <c r="G45" i="1"/>
  <c r="G46" i="1"/>
  <c r="H47" i="1" s="1"/>
  <c r="E47" i="1" s="1"/>
  <c r="G47" i="1"/>
  <c r="B47" i="2" s="1"/>
  <c r="G48" i="1"/>
  <c r="H49" i="1" s="1"/>
  <c r="G49" i="1"/>
  <c r="G50" i="1"/>
  <c r="B50" i="2" s="1"/>
  <c r="G51" i="1"/>
  <c r="B51" i="2" s="1"/>
  <c r="G52" i="1"/>
  <c r="G53" i="1"/>
  <c r="G54" i="1"/>
  <c r="H55" i="1" s="1"/>
  <c r="E55" i="1" s="1"/>
  <c r="G55" i="1"/>
  <c r="B55" i="2" s="1"/>
  <c r="G56" i="1"/>
  <c r="H57" i="1" s="1"/>
  <c r="G57" i="1"/>
  <c r="G58" i="1"/>
  <c r="B58" i="2" s="1"/>
  <c r="G59" i="1"/>
  <c r="B59" i="2" s="1"/>
  <c r="G2" i="1"/>
  <c r="H3" i="1" s="1"/>
  <c r="E3" i="2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3" i="1"/>
  <c r="M3" i="1"/>
  <c r="M4" i="1"/>
  <c r="M5" i="1"/>
  <c r="M6" i="1"/>
  <c r="M7" i="1"/>
  <c r="M8" i="1"/>
  <c r="M9" i="1"/>
  <c r="M10" i="1"/>
  <c r="M11" i="1"/>
  <c r="H11" i="1" s="1"/>
  <c r="E11" i="2" s="1"/>
  <c r="M12" i="1"/>
  <c r="M13" i="1"/>
  <c r="M14" i="1"/>
  <c r="M15" i="1"/>
  <c r="M16" i="1"/>
  <c r="M17" i="1"/>
  <c r="M18" i="1"/>
  <c r="M19" i="1"/>
  <c r="H19" i="1" s="1"/>
  <c r="E19" i="2" s="1"/>
  <c r="M20" i="1"/>
  <c r="M21" i="1"/>
  <c r="M22" i="1"/>
  <c r="M23" i="1"/>
  <c r="M24" i="1"/>
  <c r="M25" i="1"/>
  <c r="M26" i="1"/>
  <c r="M27" i="1"/>
  <c r="H27" i="1" s="1"/>
  <c r="E27" i="2" s="1"/>
  <c r="M28" i="1"/>
  <c r="M29" i="1"/>
  <c r="M30" i="1"/>
  <c r="M31" i="1"/>
  <c r="M32" i="1"/>
  <c r="M33" i="1"/>
  <c r="M34" i="1"/>
  <c r="M35" i="1"/>
  <c r="H35" i="1" s="1"/>
  <c r="E35" i="2" s="1"/>
  <c r="M36" i="1"/>
  <c r="M37" i="1"/>
  <c r="M38" i="1"/>
  <c r="M39" i="1"/>
  <c r="M40" i="1"/>
  <c r="M41" i="1"/>
  <c r="M42" i="1"/>
  <c r="M43" i="1"/>
  <c r="H43" i="1" s="1"/>
  <c r="E43" i="2" s="1"/>
  <c r="M44" i="1"/>
  <c r="M45" i="1"/>
  <c r="M46" i="1"/>
  <c r="M47" i="1"/>
  <c r="M48" i="1"/>
  <c r="M49" i="1"/>
  <c r="M50" i="1"/>
  <c r="M51" i="1"/>
  <c r="H51" i="1" s="1"/>
  <c r="E51" i="2" s="1"/>
  <c r="M52" i="1"/>
  <c r="M53" i="1"/>
  <c r="M54" i="1"/>
  <c r="M55" i="1"/>
  <c r="M56" i="1"/>
  <c r="M57" i="1"/>
  <c r="M58" i="1"/>
  <c r="M59" i="1"/>
  <c r="H59" i="1" s="1"/>
  <c r="E59" i="1" s="1"/>
  <c r="M2" i="1"/>
  <c r="B4" i="3" l="1"/>
  <c r="E4" i="3"/>
  <c r="E5" i="3"/>
  <c r="E16" i="3" s="1"/>
  <c r="C4" i="3"/>
  <c r="D4" i="3"/>
  <c r="C5" i="3"/>
  <c r="C16" i="3" s="1"/>
  <c r="B5" i="3"/>
  <c r="B16" i="3" s="1"/>
  <c r="D5" i="3"/>
  <c r="D16" i="3" s="1"/>
  <c r="E41" i="1"/>
  <c r="E41" i="2"/>
  <c r="E57" i="1"/>
  <c r="E57" i="2"/>
  <c r="E33" i="1"/>
  <c r="E33" i="2"/>
  <c r="E9" i="1"/>
  <c r="E9" i="2"/>
  <c r="E49" i="1"/>
  <c r="E49" i="2"/>
  <c r="E17" i="1"/>
  <c r="E17" i="2"/>
  <c r="E59" i="2"/>
  <c r="H54" i="1"/>
  <c r="H46" i="1"/>
  <c r="H38" i="1"/>
  <c r="H30" i="1"/>
  <c r="H22" i="1"/>
  <c r="H14" i="1"/>
  <c r="H6" i="1"/>
  <c r="H53" i="1"/>
  <c r="H45" i="1"/>
  <c r="H37" i="1"/>
  <c r="H29" i="1"/>
  <c r="H21" i="1"/>
  <c r="H13" i="1"/>
  <c r="H5" i="1"/>
  <c r="B54" i="2"/>
  <c r="B46" i="2"/>
  <c r="B38" i="2"/>
  <c r="B30" i="2"/>
  <c r="B22" i="2"/>
  <c r="B14" i="2"/>
  <c r="B6" i="2"/>
  <c r="E25" i="2"/>
  <c r="E51" i="1"/>
  <c r="E43" i="1"/>
  <c r="E35" i="1"/>
  <c r="E27" i="1"/>
  <c r="E19" i="1"/>
  <c r="E11" i="1"/>
  <c r="B53" i="2"/>
  <c r="B45" i="2"/>
  <c r="B37" i="2"/>
  <c r="B29" i="2"/>
  <c r="B21" i="2"/>
  <c r="B13" i="2"/>
  <c r="B5" i="2"/>
  <c r="B52" i="2"/>
  <c r="B44" i="2"/>
  <c r="B36" i="2"/>
  <c r="B28" i="2"/>
  <c r="B20" i="2"/>
  <c r="B12" i="2"/>
  <c r="B4" i="2"/>
  <c r="E55" i="2"/>
  <c r="E47" i="2"/>
  <c r="E39" i="2"/>
  <c r="E31" i="2"/>
  <c r="E23" i="2"/>
  <c r="E15" i="2"/>
  <c r="E7" i="2"/>
  <c r="H58" i="1"/>
  <c r="H50" i="1"/>
  <c r="H42" i="1"/>
  <c r="H34" i="1"/>
  <c r="H26" i="1"/>
  <c r="H18" i="1"/>
  <c r="H10" i="1"/>
  <c r="H52" i="1"/>
  <c r="H44" i="1"/>
  <c r="H36" i="1"/>
  <c r="H28" i="1"/>
  <c r="H20" i="1"/>
  <c r="H12" i="1"/>
  <c r="H4" i="1"/>
  <c r="H56" i="1"/>
  <c r="H48" i="1"/>
  <c r="H40" i="1"/>
  <c r="H32" i="1"/>
  <c r="H24" i="1"/>
  <c r="H16" i="1"/>
  <c r="H8" i="1"/>
  <c r="B57" i="2"/>
  <c r="B49" i="2"/>
  <c r="B41" i="2"/>
  <c r="B33" i="2"/>
  <c r="D3" i="3" s="1"/>
  <c r="B25" i="2"/>
  <c r="B17" i="2"/>
  <c r="B9" i="2"/>
  <c r="E3" i="1"/>
  <c r="B3" i="3" l="1"/>
  <c r="C3" i="3"/>
  <c r="E50" i="1"/>
  <c r="E50" i="2"/>
  <c r="E29" i="2"/>
  <c r="E29" i="1"/>
  <c r="E44" i="2"/>
  <c r="E44" i="1"/>
  <c r="E37" i="2"/>
  <c r="E37" i="1"/>
  <c r="E48" i="1"/>
  <c r="E48" i="2"/>
  <c r="E56" i="1"/>
  <c r="E56" i="2"/>
  <c r="E10" i="1"/>
  <c r="E10" i="2"/>
  <c r="E53" i="2"/>
  <c r="E53" i="1"/>
  <c r="E4" i="2"/>
  <c r="E4" i="1"/>
  <c r="E18" i="1"/>
  <c r="E18" i="2"/>
  <c r="E6" i="1"/>
  <c r="E6" i="2"/>
  <c r="E32" i="1"/>
  <c r="E32" i="2"/>
  <c r="E38" i="1"/>
  <c r="E38" i="2"/>
  <c r="E58" i="1"/>
  <c r="E58" i="2"/>
  <c r="E52" i="2"/>
  <c r="E52" i="1"/>
  <c r="E45" i="2"/>
  <c r="E45" i="1"/>
  <c r="E54" i="1"/>
  <c r="E54" i="2"/>
  <c r="E26" i="1"/>
  <c r="E26" i="2"/>
  <c r="E5" i="2"/>
  <c r="E5" i="1"/>
  <c r="E14" i="2"/>
  <c r="E14" i="1"/>
  <c r="E16" i="1"/>
  <c r="E16" i="2"/>
  <c r="E20" i="2"/>
  <c r="E20" i="1"/>
  <c r="E34" i="1"/>
  <c r="E34" i="2"/>
  <c r="D7" i="3" s="1"/>
  <c r="E3" i="3"/>
  <c r="E13" i="2"/>
  <c r="E13" i="1"/>
  <c r="E22" i="2"/>
  <c r="E22" i="1"/>
  <c r="E36" i="2"/>
  <c r="E36" i="1"/>
  <c r="E40" i="1"/>
  <c r="E40" i="2"/>
  <c r="E46" i="2"/>
  <c r="E46" i="1"/>
  <c r="E8" i="1"/>
  <c r="E8" i="2"/>
  <c r="E12" i="2"/>
  <c r="E12" i="1"/>
  <c r="E24" i="1"/>
  <c r="E24" i="2"/>
  <c r="E28" i="2"/>
  <c r="E28" i="1"/>
  <c r="E42" i="1"/>
  <c r="E42" i="2"/>
  <c r="E21" i="2"/>
  <c r="E21" i="1"/>
  <c r="E30" i="2"/>
  <c r="E30" i="1"/>
  <c r="B7" i="3" l="1"/>
  <c r="E7" i="3"/>
  <c r="C7" i="3"/>
  <c r="F3" i="2" l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G3" i="2" l="1"/>
  <c r="B8" i="3" s="1"/>
  <c r="B6" i="3"/>
  <c r="B17" i="3" s="1"/>
  <c r="G18" i="2"/>
  <c r="C8" i="3" s="1"/>
  <c r="C6" i="3"/>
  <c r="C17" i="3" s="1"/>
  <c r="G33" i="2"/>
  <c r="D8" i="3" s="1"/>
  <c r="D6" i="3"/>
  <c r="D17" i="3" s="1"/>
  <c r="G44" i="2"/>
  <c r="E8" i="3" s="1"/>
  <c r="E6" i="3"/>
  <c r="E17" i="3" s="1"/>
</calcChain>
</file>

<file path=xl/sharedStrings.xml><?xml version="1.0" encoding="utf-8"?>
<sst xmlns="http://schemas.openxmlformats.org/spreadsheetml/2006/main" count="52" uniqueCount="42">
  <si>
    <t>year</t>
  </si>
  <si>
    <t>per-capita real gdp</t>
  </si>
  <si>
    <t>inflation rate</t>
  </si>
  <si>
    <t>total deficit</t>
  </si>
  <si>
    <t>primary defict</t>
  </si>
  <si>
    <t>total debt</t>
  </si>
  <si>
    <t>total interest payments</t>
  </si>
  <si>
    <t>exchange rate</t>
  </si>
  <si>
    <t>monetary base</t>
  </si>
  <si>
    <t>LHS</t>
  </si>
  <si>
    <t>RHS</t>
  </si>
  <si>
    <t>Years</t>
  </si>
  <si>
    <t>1976-90</t>
  </si>
  <si>
    <t>1960-75</t>
  </si>
  <si>
    <t>1991-2001</t>
  </si>
  <si>
    <t>2002-17</t>
  </si>
  <si>
    <t>Change in debt (A)</t>
  </si>
  <si>
    <t>Budget constraint decomposition</t>
  </si>
  <si>
    <t>Change in real money (B)</t>
  </si>
  <si>
    <t>Seigniorage (C)</t>
  </si>
  <si>
    <t>Primary deficit (D)</t>
  </si>
  <si>
    <t>Transfers = (A+B+C)-(D+E)</t>
  </si>
  <si>
    <t>Argentina CPI</t>
  </si>
  <si>
    <t>real exchange rate</t>
  </si>
  <si>
    <t>US CPI, BLS (2008=1)</t>
  </si>
  <si>
    <t>nominal gdp, thousands of pesos</t>
  </si>
  <si>
    <t>change in real money</t>
  </si>
  <si>
    <t>change in debt</t>
  </si>
  <si>
    <t>seigniorage</t>
  </si>
  <si>
    <t>Interest payment (E)</t>
  </si>
  <si>
    <t>gross real growth gdp</t>
  </si>
  <si>
    <t>transfers</t>
  </si>
  <si>
    <t>primary deficit</t>
  </si>
  <si>
    <t>interest payments</t>
  </si>
  <si>
    <t>total Public Debt, Million Dollars</t>
  </si>
  <si>
    <t>interest payments, thousands of pesos</t>
  </si>
  <si>
    <t>First Edition of the book</t>
  </si>
  <si>
    <t>Note: The following table was published in the first edition of the book. It has different computations for change in debt and interest payments and change in real money was ommited.</t>
  </si>
  <si>
    <t>Seigniorage (B)</t>
  </si>
  <si>
    <t>Primary deficit (C)</t>
  </si>
  <si>
    <t>Interest payment (D)</t>
  </si>
  <si>
    <t>Transfers = (A+B)-(C+D)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</si>
</sst>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3" fillId="0" borderId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0" xfId="0" applyFont="1"/>
    <xf numFmtId="0" fontId="2" fillId="0" borderId="0" xfId="2" applyBorder="1" applyAlignment="1">
      <alignment horizontal="center"/>
    </xf>
    <xf numFmtId="10" fontId="0" fillId="0" borderId="0" xfId="1" applyNumberFormat="1" applyFont="1"/>
    <xf numFmtId="0" fontId="2" fillId="0" borderId="0" xfId="2" applyBorder="1"/>
    <xf numFmtId="0" fontId="2" fillId="0" borderId="1" xfId="2" applyBorder="1"/>
    <xf numFmtId="0" fontId="4" fillId="0" borderId="1" xfId="2" applyFont="1" applyBorder="1"/>
    <xf numFmtId="0" fontId="0" fillId="0" borderId="1" xfId="0" applyBorder="1"/>
    <xf numFmtId="165" fontId="0" fillId="2" borderId="1" xfId="1" applyNumberFormat="1" applyFont="1" applyFill="1" applyBorder="1"/>
    <xf numFmtId="165" fontId="0" fillId="0" borderId="1" xfId="1" applyNumberFormat="1" applyFont="1" applyBorder="1"/>
    <xf numFmtId="165" fontId="0" fillId="0" borderId="0" xfId="1" applyNumberFormat="1" applyFont="1"/>
    <xf numFmtId="10" fontId="0" fillId="0" borderId="1" xfId="1" applyNumberFormat="1" applyFont="1" applyBorder="1"/>
    <xf numFmtId="0" fontId="2" fillId="0" borderId="1" xfId="2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2" applyBorder="1" applyAlignment="1">
      <alignment horizontal="center"/>
    </xf>
    <xf numFmtId="10" fontId="0" fillId="0" borderId="0" xfId="1" applyNumberFormat="1" applyFont="1" applyBorder="1"/>
    <xf numFmtId="10" fontId="0" fillId="0" borderId="3" xfId="1" applyNumberFormat="1" applyFont="1" applyBorder="1"/>
    <xf numFmtId="10" fontId="0" fillId="0" borderId="2" xfId="1" applyNumberFormat="1" applyFont="1" applyBorder="1"/>
    <xf numFmtId="10" fontId="0" fillId="0" borderId="4" xfId="1" applyNumberFormat="1" applyFont="1" applyBorder="1"/>
    <xf numFmtId="0" fontId="2" fillId="0" borderId="5" xfId="2" applyBorder="1" applyAlignment="1">
      <alignment horizontal="center"/>
    </xf>
  </cellXfs>
  <cellStyles count="4">
    <cellStyle name="Normal" xfId="0" builtinId="0"/>
    <cellStyle name="Normal 2" xfId="2" xr:uid="{6C867B15-1E93-49A5-86CA-7A224700DA06}"/>
    <cellStyle name="Percent" xfId="1" builtinId="5"/>
    <cellStyle name="Percent 2" xfId="3" xr:uid="{B272463E-3EE6-478E-BBE0-FDB49ECBAB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workbookViewId="0">
      <selection activeCell="A4" sqref="A4"/>
    </sheetView>
  </sheetViews>
  <sheetFormatPr defaultColWidth="11.44140625" defaultRowHeight="14.4" x14ac:dyDescent="0.3"/>
  <cols>
    <col min="1" max="1" width="5" bestFit="1" customWidth="1"/>
    <col min="2" max="2" width="16.33203125" bestFit="1" customWidth="1"/>
    <col min="3" max="3" width="27.88671875" bestFit="1" customWidth="1"/>
    <col min="4" max="4" width="11.5546875" bestFit="1" customWidth="1"/>
    <col min="5" max="5" width="10.44140625" bestFit="1" customWidth="1"/>
    <col min="6" max="6" width="12.33203125" bestFit="1" customWidth="1"/>
    <col min="7" max="7" width="9" bestFit="1" customWidth="1"/>
    <col min="8" max="8" width="20.109375" bestFit="1" customWidth="1"/>
    <col min="9" max="9" width="12.44140625" bestFit="1" customWidth="1"/>
    <col min="10" max="10" width="13.21875" bestFit="1" customWidth="1"/>
    <col min="11" max="11" width="17.88671875" bestFit="1" customWidth="1"/>
    <col min="12" max="12" width="11.88671875" bestFit="1" customWidth="1"/>
    <col min="13" max="13" width="16.109375" bestFit="1" customWidth="1"/>
    <col min="14" max="14" width="27.77734375" bestFit="1" customWidth="1"/>
    <col min="15" max="15" width="32.77734375" bestFit="1" customWidth="1"/>
    <col min="16" max="16" width="18.5546875" bestFit="1" customWidth="1"/>
  </cols>
  <sheetData>
    <row r="1" spans="1:16" x14ac:dyDescent="0.3">
      <c r="A1" t="s">
        <v>0</v>
      </c>
      <c r="B1" t="s">
        <v>1</v>
      </c>
      <c r="C1" t="s">
        <v>25</v>
      </c>
      <c r="D1" t="s">
        <v>2</v>
      </c>
      <c r="E1" t="s">
        <v>3</v>
      </c>
      <c r="F1" t="s">
        <v>4</v>
      </c>
      <c r="G1" s="2" t="s">
        <v>5</v>
      </c>
      <c r="H1" t="s">
        <v>6</v>
      </c>
      <c r="I1" t="s">
        <v>7</v>
      </c>
      <c r="J1" t="s">
        <v>8</v>
      </c>
      <c r="K1" t="s">
        <v>24</v>
      </c>
      <c r="L1" t="s">
        <v>22</v>
      </c>
      <c r="M1" t="s">
        <v>23</v>
      </c>
      <c r="N1" t="s">
        <v>34</v>
      </c>
      <c r="O1" t="s">
        <v>35</v>
      </c>
      <c r="P1" t="s">
        <v>30</v>
      </c>
    </row>
    <row r="2" spans="1:16" x14ac:dyDescent="0.3">
      <c r="A2">
        <v>1960</v>
      </c>
      <c r="B2" s="1">
        <v>8928</v>
      </c>
      <c r="C2" s="1">
        <v>1.1969973628713928E-4</v>
      </c>
      <c r="D2" s="1">
        <v>18.50598522308573</v>
      </c>
      <c r="E2" s="1"/>
      <c r="F2" s="1"/>
      <c r="G2" s="1">
        <f t="shared" ref="G2:G33" si="0">N2*100*1000*I2/C2</f>
        <v>9.3020045091146901</v>
      </c>
      <c r="H2" s="1"/>
      <c r="I2" s="1">
        <v>8.2800000000000011E-12</v>
      </c>
      <c r="J2" s="1">
        <v>1.4365759999999999E-5</v>
      </c>
      <c r="K2" s="1">
        <v>0.14175086096999448</v>
      </c>
      <c r="L2" s="1">
        <v>3.7021732675699379E-11</v>
      </c>
      <c r="M2" s="1">
        <f>I2*K2/L2</f>
        <v>3.1702922689027871E-2</v>
      </c>
      <c r="N2" s="1">
        <v>1344.7433414043585</v>
      </c>
      <c r="O2" s="1"/>
      <c r="P2" s="1"/>
    </row>
    <row r="3" spans="1:16" x14ac:dyDescent="0.3">
      <c r="A3">
        <v>1961</v>
      </c>
      <c r="B3" s="1">
        <v>9256.440481208283</v>
      </c>
      <c r="C3" s="1">
        <v>1.4450152164583455E-4</v>
      </c>
      <c r="D3" s="1">
        <f>(L3/L2-1)*100</f>
        <v>16.428436217472363</v>
      </c>
      <c r="E3" s="1">
        <f>F3+H3</f>
        <v>3.0353559057585162</v>
      </c>
      <c r="F3" s="1">
        <v>2.649799086119434</v>
      </c>
      <c r="G3" s="1">
        <f t="shared" si="0"/>
        <v>9.7665471538014188</v>
      </c>
      <c r="H3" s="1">
        <f t="shared" ref="H3:H34" si="1">(O3/C3+N2*1000*I3/C3-(G2/100)*M3/M2)*100</f>
        <v>0.38555681963908239</v>
      </c>
      <c r="I3" s="1">
        <v>8.3133333333333317E-12</v>
      </c>
      <c r="J3" s="1">
        <v>1.414378E-5</v>
      </c>
      <c r="K3" s="1">
        <v>0.14270220903019579</v>
      </c>
      <c r="L3" s="1">
        <v>4.3103824414929779E-11</v>
      </c>
      <c r="M3" s="1">
        <f t="shared" ref="M3:M59" si="2">I3*K3/L3</f>
        <v>2.7522639746558553E-2</v>
      </c>
      <c r="N3" s="1">
        <v>1697.6113772455089</v>
      </c>
      <c r="O3" s="1">
        <v>1.0470000000000003E-6</v>
      </c>
      <c r="P3" s="1">
        <v>1.0542784287951248</v>
      </c>
    </row>
    <row r="4" spans="1:16" x14ac:dyDescent="0.3">
      <c r="A4">
        <v>1962</v>
      </c>
      <c r="B4" s="1">
        <v>9030.5851269349077</v>
      </c>
      <c r="C4" s="1">
        <v>1.7869973630307024E-4</v>
      </c>
      <c r="D4" s="1">
        <f t="shared" ref="D4:D59" si="3">(L4/L3-1)*100</f>
        <v>30.675005794263342</v>
      </c>
      <c r="E4" s="1">
        <f t="shared" ref="E4:E59" si="4">F4+H4</f>
        <v>6.4540245750285905</v>
      </c>
      <c r="F4" s="1">
        <v>5.0817086739282331</v>
      </c>
      <c r="G4" s="1">
        <f t="shared" si="0"/>
        <v>22.848736653957261</v>
      </c>
      <c r="H4" s="1">
        <f t="shared" si="1"/>
        <v>1.3723159011003572</v>
      </c>
      <c r="I4" s="1">
        <v>1.1594583333333333E-11</v>
      </c>
      <c r="J4" s="1">
        <v>1.4424810833333333E-5</v>
      </c>
      <c r="K4" s="1">
        <v>0.14460490515059837</v>
      </c>
      <c r="L4" s="1">
        <v>5.6325925051758585E-11</v>
      </c>
      <c r="M4" s="1">
        <f t="shared" si="2"/>
        <v>2.9766641588872194E-2</v>
      </c>
      <c r="N4" s="1">
        <v>3521.5264727815065</v>
      </c>
      <c r="O4" s="1">
        <v>1.6449999999999986E-6</v>
      </c>
      <c r="P4" s="1">
        <v>0.99147978476518028</v>
      </c>
    </row>
    <row r="5" spans="1:16" x14ac:dyDescent="0.3">
      <c r="A5">
        <v>1963</v>
      </c>
      <c r="B5" s="1">
        <v>8397.3779750635513</v>
      </c>
      <c r="C5" s="1">
        <v>2.2349137762171773E-4</v>
      </c>
      <c r="D5" s="1">
        <f t="shared" si="3"/>
        <v>23.826352599840696</v>
      </c>
      <c r="E5" s="1">
        <f t="shared" si="4"/>
        <v>4.8309881905504843</v>
      </c>
      <c r="F5" s="1">
        <v>4.5652767943780068</v>
      </c>
      <c r="G5" s="1">
        <f t="shared" si="0"/>
        <v>23.957252388680345</v>
      </c>
      <c r="H5" s="1">
        <f t="shared" si="1"/>
        <v>0.26571139617247719</v>
      </c>
      <c r="I5" s="1">
        <v>1.386E-11</v>
      </c>
      <c r="J5" s="1">
        <v>1.7767728333333336E-5</v>
      </c>
      <c r="K5" s="1">
        <v>0.14698327530110164</v>
      </c>
      <c r="L5" s="1">
        <v>6.9746338559712586E-11</v>
      </c>
      <c r="M5" s="1">
        <f t="shared" si="2"/>
        <v>2.9208532487037316E-2</v>
      </c>
      <c r="N5" s="1">
        <v>3863.0875471698118</v>
      </c>
      <c r="O5" s="1">
        <v>1.8930000000000003E-6</v>
      </c>
      <c r="P5" s="1">
        <v>0.94691803173482725</v>
      </c>
    </row>
    <row r="6" spans="1:16" x14ac:dyDescent="0.3">
      <c r="A6">
        <v>1964</v>
      </c>
      <c r="B6" s="1">
        <v>9079.6800235389856</v>
      </c>
      <c r="C6" s="1">
        <v>3.0805445331913016E-4</v>
      </c>
      <c r="D6" s="1">
        <f t="shared" si="3"/>
        <v>18.104194681449126</v>
      </c>
      <c r="E6" s="1">
        <f t="shared" si="4"/>
        <v>1.6665861648088764</v>
      </c>
      <c r="F6" s="1">
        <v>4.139527886256368</v>
      </c>
      <c r="G6" s="1">
        <f t="shared" si="0"/>
        <v>18.903622653223366</v>
      </c>
      <c r="H6" s="1">
        <f t="shared" si="1"/>
        <v>-2.4729417214474916</v>
      </c>
      <c r="I6" s="1">
        <v>1.5717666666666666E-11</v>
      </c>
      <c r="J6" s="1">
        <v>2.6050645833333339E-5</v>
      </c>
      <c r="K6" s="1">
        <v>0.1484102973914036</v>
      </c>
      <c r="L6" s="1">
        <v>8.2373351475745573E-11</v>
      </c>
      <c r="M6" s="1">
        <f t="shared" si="2"/>
        <v>2.831818230663824E-2</v>
      </c>
      <c r="N6" s="1">
        <v>3704.9679610140493</v>
      </c>
      <c r="O6" s="1">
        <v>3.2149999999999989E-6</v>
      </c>
      <c r="P6" s="1">
        <v>1.1013029766143383</v>
      </c>
    </row>
    <row r="7" spans="1:16" x14ac:dyDescent="0.3">
      <c r="A7">
        <v>1965</v>
      </c>
      <c r="B7" s="1">
        <v>9856.701398132338</v>
      </c>
      <c r="C7" s="1">
        <v>4.2613106118221582E-4</v>
      </c>
      <c r="D7" s="1">
        <f t="shared" si="3"/>
        <v>38.202131260600815</v>
      </c>
      <c r="E7" s="1">
        <f t="shared" si="4"/>
        <v>2.7957334325533956</v>
      </c>
      <c r="F7" s="1">
        <v>2.4438490757065274</v>
      </c>
      <c r="G7" s="1">
        <f t="shared" si="0"/>
        <v>20.340095224656142</v>
      </c>
      <c r="H7" s="1">
        <f t="shared" si="1"/>
        <v>0.35188435684686825</v>
      </c>
      <c r="I7" s="1">
        <v>2.4372166666666669E-11</v>
      </c>
      <c r="J7" s="1">
        <v>3.5947295000000007E-5</v>
      </c>
      <c r="K7" s="1">
        <v>0.15126434157200752</v>
      </c>
      <c r="L7" s="1">
        <v>1.1384172733026596E-10</v>
      </c>
      <c r="M7" s="1">
        <f t="shared" si="2"/>
        <v>3.238390553247019E-2</v>
      </c>
      <c r="N7" s="1">
        <v>3556.3298418127406</v>
      </c>
      <c r="O7" s="1">
        <v>3.3210000000000026E-6</v>
      </c>
      <c r="P7" s="1">
        <v>1.1056943334034286</v>
      </c>
    </row>
    <row r="8" spans="1:16" x14ac:dyDescent="0.3">
      <c r="A8">
        <v>1966</v>
      </c>
      <c r="B8" s="1">
        <v>9648.5823427817268</v>
      </c>
      <c r="C8" s="1">
        <v>5.2587804842765189E-4</v>
      </c>
      <c r="D8" s="1">
        <f t="shared" si="3"/>
        <v>29.936161406596675</v>
      </c>
      <c r="E8" s="1">
        <f t="shared" si="4"/>
        <v>4.2290526504423358</v>
      </c>
      <c r="F8" s="1">
        <v>3.1697463033186963</v>
      </c>
      <c r="G8" s="1">
        <f t="shared" si="0"/>
        <v>17.40391610527724</v>
      </c>
      <c r="H8" s="1">
        <f t="shared" si="1"/>
        <v>1.0593063471236397</v>
      </c>
      <c r="I8" s="1">
        <v>2.4198500000000001E-11</v>
      </c>
      <c r="J8" s="1">
        <v>4.55770425E-5</v>
      </c>
      <c r="K8" s="1">
        <v>0.15649675590311471</v>
      </c>
      <c r="L8" s="1">
        <v>1.4792157057191206E-10</v>
      </c>
      <c r="M8" s="1">
        <f t="shared" si="2"/>
        <v>2.5601315163703446E-2</v>
      </c>
      <c r="N8" s="1">
        <v>3782.1920517560075</v>
      </c>
      <c r="O8" s="1">
        <v>4.074000000000002E-6</v>
      </c>
      <c r="P8" s="1">
        <v>0.99340273828406289</v>
      </c>
    </row>
    <row r="9" spans="1:16" x14ac:dyDescent="0.3">
      <c r="A9">
        <v>1967</v>
      </c>
      <c r="B9" s="1">
        <v>9814.6909442529832</v>
      </c>
      <c r="C9" s="1">
        <v>6.826440050534667E-4</v>
      </c>
      <c r="D9" s="1">
        <f t="shared" si="3"/>
        <v>27.351829096807201</v>
      </c>
      <c r="E9" s="1">
        <f t="shared" si="4"/>
        <v>0.74073338078593076</v>
      </c>
      <c r="F9" s="1">
        <v>0.92390762290602957</v>
      </c>
      <c r="G9" s="1">
        <f t="shared" si="0"/>
        <v>17.989691984533213</v>
      </c>
      <c r="H9" s="1">
        <f t="shared" si="1"/>
        <v>-0.18317424212009881</v>
      </c>
      <c r="I9" s="1">
        <v>3.3899250000000001E-11</v>
      </c>
      <c r="J9" s="1">
        <v>6.317000000000002E-5</v>
      </c>
      <c r="K9" s="1">
        <v>0.16125349620412122</v>
      </c>
      <c r="L9" s="1">
        <v>1.883808257520545E-10</v>
      </c>
      <c r="M9" s="1">
        <f t="shared" si="2"/>
        <v>2.9017669709083645E-2</v>
      </c>
      <c r="N9" s="1">
        <v>3622.6628571428569</v>
      </c>
      <c r="O9" s="1">
        <v>5.1970000000000004E-6</v>
      </c>
      <c r="P9" s="1">
        <v>1.0319199662337031</v>
      </c>
    </row>
    <row r="10" spans="1:16" x14ac:dyDescent="0.3">
      <c r="A10">
        <v>1968</v>
      </c>
      <c r="B10" s="1">
        <v>10137.106903721695</v>
      </c>
      <c r="C10" s="1">
        <v>7.7853426679573123E-4</v>
      </c>
      <c r="D10" s="1">
        <f t="shared" si="3"/>
        <v>9.5631594361201167</v>
      </c>
      <c r="E10" s="1">
        <f t="shared" si="4"/>
        <v>0.35639626141002245</v>
      </c>
      <c r="F10" s="1">
        <v>1.0610965184615939</v>
      </c>
      <c r="G10" s="1">
        <f t="shared" si="0"/>
        <v>16.691652126610354</v>
      </c>
      <c r="H10" s="1">
        <f t="shared" si="1"/>
        <v>-0.70470025705157147</v>
      </c>
      <c r="I10" s="1">
        <v>3.4985416666666664E-11</v>
      </c>
      <c r="J10" s="1">
        <v>7.7581666666666683E-5</v>
      </c>
      <c r="K10" s="1">
        <v>0.16886428068573167</v>
      </c>
      <c r="L10" s="1">
        <v>2.063959844658031E-10</v>
      </c>
      <c r="M10" s="1">
        <f t="shared" si="2"/>
        <v>2.8623556970829109E-2</v>
      </c>
      <c r="N10" s="1">
        <v>3714.4114285714286</v>
      </c>
      <c r="O10" s="1">
        <v>5.9269999999999993E-6</v>
      </c>
      <c r="P10" s="1">
        <v>1.0482250078158646</v>
      </c>
    </row>
    <row r="11" spans="1:16" x14ac:dyDescent="0.3">
      <c r="A11">
        <v>1969</v>
      </c>
      <c r="B11" s="1">
        <v>10924.580187229611</v>
      </c>
      <c r="C11" s="1">
        <v>9.0730484909870991E-4</v>
      </c>
      <c r="D11" s="1">
        <f t="shared" si="3"/>
        <v>6.6622839020092028</v>
      </c>
      <c r="E11" s="1">
        <f t="shared" si="4"/>
        <v>-0.85539078461184193</v>
      </c>
      <c r="F11" s="1">
        <v>0.79763709046513143</v>
      </c>
      <c r="G11" s="1">
        <f t="shared" si="0"/>
        <v>15.483211287113061</v>
      </c>
      <c r="H11" s="1">
        <f t="shared" si="1"/>
        <v>-1.6530278750769734</v>
      </c>
      <c r="I11" s="1">
        <v>3.511041666666667E-11</v>
      </c>
      <c r="J11" s="1">
        <v>8.4539166666666686E-5</v>
      </c>
      <c r="K11" s="1">
        <v>0.17932910934794605</v>
      </c>
      <c r="L11" s="1">
        <v>2.2014667091326172E-10</v>
      </c>
      <c r="M11" s="1">
        <f t="shared" si="2"/>
        <v>2.8600567628612378E-2</v>
      </c>
      <c r="N11" s="1">
        <v>4001.0897090134849</v>
      </c>
      <c r="O11" s="1">
        <v>5.910000000000001E-6</v>
      </c>
      <c r="P11" s="1">
        <v>1.0967952600806898</v>
      </c>
    </row>
    <row r="12" spans="1:16" x14ac:dyDescent="0.3">
      <c r="A12">
        <v>1970</v>
      </c>
      <c r="B12" s="1">
        <v>11083.768722946055</v>
      </c>
      <c r="C12" s="1">
        <v>1.0503651859196472E-3</v>
      </c>
      <c r="D12" s="1">
        <f t="shared" si="3"/>
        <v>21.742310844401569</v>
      </c>
      <c r="E12" s="1">
        <f t="shared" si="4"/>
        <v>1.5063093201172078</v>
      </c>
      <c r="F12" s="1">
        <v>0.92405956805412526</v>
      </c>
      <c r="G12" s="1">
        <f t="shared" si="0"/>
        <v>15.873526650299041</v>
      </c>
      <c r="H12" s="1">
        <f t="shared" si="1"/>
        <v>0.5822497520630826</v>
      </c>
      <c r="I12" s="1">
        <v>3.8604166666666663E-11</v>
      </c>
      <c r="J12" s="1">
        <v>9.309083333333336E-5</v>
      </c>
      <c r="K12" s="1">
        <v>0.18931826398005971</v>
      </c>
      <c r="L12" s="1">
        <v>2.6801164441682487E-10</v>
      </c>
      <c r="M12" s="1">
        <f t="shared" si="2"/>
        <v>2.7269239855727032E-2</v>
      </c>
      <c r="N12" s="1">
        <v>4318.9637831603231</v>
      </c>
      <c r="O12" s="1">
        <v>6.7169999999999968E-6</v>
      </c>
      <c r="P12" s="1">
        <v>1.0304564331900328</v>
      </c>
    </row>
    <row r="13" spans="1:16" x14ac:dyDescent="0.3">
      <c r="A13">
        <v>1971</v>
      </c>
      <c r="B13" s="1">
        <v>11513.402192299316</v>
      </c>
      <c r="C13" s="1">
        <v>1.4994785964689938E-3</v>
      </c>
      <c r="D13" s="1">
        <f t="shared" si="3"/>
        <v>39.121750934662614</v>
      </c>
      <c r="E13" s="1">
        <f t="shared" si="4"/>
        <v>2.6196627641510939</v>
      </c>
      <c r="F13" s="1">
        <v>2.9656975501163512</v>
      </c>
      <c r="G13" s="1">
        <f t="shared" si="0"/>
        <v>19.968038373136249</v>
      </c>
      <c r="H13" s="1">
        <f t="shared" si="1"/>
        <v>-0.34603478596525739</v>
      </c>
      <c r="I13" s="1">
        <v>6.1324999999999992E-11</v>
      </c>
      <c r="J13" s="1">
        <v>1.0836416666666668E-4</v>
      </c>
      <c r="K13" s="1">
        <v>0.19550202637136824</v>
      </c>
      <c r="L13" s="1">
        <v>3.7286249242146869E-10</v>
      </c>
      <c r="M13" s="1">
        <f t="shared" si="2"/>
        <v>3.2154378654080579E-2</v>
      </c>
      <c r="N13" s="1">
        <v>4882.4535106382973</v>
      </c>
      <c r="O13" s="1">
        <v>1.0610999999999997E-5</v>
      </c>
      <c r="P13" s="1">
        <v>1.0565813108318036</v>
      </c>
    </row>
    <row r="14" spans="1:16" x14ac:dyDescent="0.3">
      <c r="A14">
        <v>1972</v>
      </c>
      <c r="B14" s="1">
        <v>11504.2358946109</v>
      </c>
      <c r="C14" s="1">
        <v>2.4762284445720506E-3</v>
      </c>
      <c r="D14" s="1">
        <f t="shared" si="3"/>
        <v>64.148634544095074</v>
      </c>
      <c r="E14" s="1">
        <f t="shared" si="4"/>
        <v>3.9335906666570599</v>
      </c>
      <c r="F14" s="1">
        <v>3.9720083264368675</v>
      </c>
      <c r="G14" s="1">
        <f t="shared" si="0"/>
        <v>22.869924297255722</v>
      </c>
      <c r="H14" s="1">
        <f t="shared" si="1"/>
        <v>-3.8417659779807489E-2</v>
      </c>
      <c r="I14" s="1">
        <v>1.1448333333333335E-10</v>
      </c>
      <c r="J14" s="1">
        <v>1.4755250000000005E-4</v>
      </c>
      <c r="K14" s="1">
        <v>0.20216146279277736</v>
      </c>
      <c r="L14" s="1">
        <v>6.1204869003692082E-10</v>
      </c>
      <c r="M14" s="1">
        <f t="shared" si="2"/>
        <v>3.7814178036495213E-2</v>
      </c>
      <c r="N14" s="1">
        <v>4946.6726222222223</v>
      </c>
      <c r="O14" s="1">
        <v>2.1577E-5</v>
      </c>
      <c r="P14" s="1">
        <v>1.0162841651625512</v>
      </c>
    </row>
    <row r="15" spans="1:16" x14ac:dyDescent="0.3">
      <c r="A15">
        <v>1973</v>
      </c>
      <c r="B15" s="1">
        <v>11625.148318866066</v>
      </c>
      <c r="C15" s="1">
        <v>4.2414404555984929E-3</v>
      </c>
      <c r="D15" s="1">
        <f t="shared" si="3"/>
        <v>43.767342712710743</v>
      </c>
      <c r="E15" s="1">
        <f t="shared" si="4"/>
        <v>2.3739219856375069</v>
      </c>
      <c r="F15" s="1">
        <v>5.4393313407354187</v>
      </c>
      <c r="G15" s="1">
        <f t="shared" si="0"/>
        <v>17.32432764272821</v>
      </c>
      <c r="H15" s="1">
        <f t="shared" si="1"/>
        <v>-3.0654093550979118</v>
      </c>
      <c r="I15" s="1">
        <v>1.1284999999999999E-10</v>
      </c>
      <c r="J15" s="1">
        <v>2.9500083333333334E-4</v>
      </c>
      <c r="K15" s="1">
        <v>0.21976140190650151</v>
      </c>
      <c r="L15" s="1">
        <v>8.7992613777403665E-10</v>
      </c>
      <c r="M15" s="1">
        <f t="shared" si="2"/>
        <v>2.8184268134011613E-2</v>
      </c>
      <c r="N15" s="1">
        <v>6511.3074107142866</v>
      </c>
      <c r="O15" s="1">
        <v>3.4736999999999989E-5</v>
      </c>
      <c r="P15" s="1">
        <v>1.0281175404095775</v>
      </c>
    </row>
    <row r="16" spans="1:16" x14ac:dyDescent="0.3">
      <c r="A16">
        <v>1974</v>
      </c>
      <c r="B16" s="1">
        <v>12054.19652920656</v>
      </c>
      <c r="C16" s="1">
        <v>6.0727219330659853E-3</v>
      </c>
      <c r="D16" s="1">
        <f t="shared" si="3"/>
        <v>40.101571012439429</v>
      </c>
      <c r="E16" s="1">
        <f t="shared" si="4"/>
        <v>3.8933226881455862</v>
      </c>
      <c r="F16" s="1">
        <v>5.5336800153854275</v>
      </c>
      <c r="G16" s="1">
        <f t="shared" si="0"/>
        <v>19.579350786199338</v>
      </c>
      <c r="H16" s="1">
        <f t="shared" si="1"/>
        <v>-1.6403573272398413</v>
      </c>
      <c r="I16" s="1">
        <v>1.6250000000000001E-10</v>
      </c>
      <c r="J16" s="1">
        <v>5.6715166666666675E-4</v>
      </c>
      <c r="K16" s="1">
        <v>0.2468748216222387</v>
      </c>
      <c r="L16" s="1">
        <v>1.2327903427705076E-9</v>
      </c>
      <c r="M16" s="1">
        <f t="shared" si="2"/>
        <v>3.2541752739120765E-2</v>
      </c>
      <c r="N16" s="1">
        <v>7316.9201818181818</v>
      </c>
      <c r="O16" s="1">
        <v>5.7011999999999948E-5</v>
      </c>
      <c r="P16" s="1">
        <v>1.0553380439483222</v>
      </c>
    </row>
    <row r="17" spans="1:16" x14ac:dyDescent="0.3">
      <c r="A17">
        <v>1975</v>
      </c>
      <c r="B17" s="1">
        <v>11853.807672014027</v>
      </c>
      <c r="C17" s="1">
        <v>1.8654500065901285E-2</v>
      </c>
      <c r="D17" s="1">
        <f t="shared" si="3"/>
        <v>334.95972326374851</v>
      </c>
      <c r="E17" s="1">
        <f t="shared" si="4"/>
        <v>18.486199304181209</v>
      </c>
      <c r="F17" s="1">
        <v>10.588035021160305</v>
      </c>
      <c r="G17" s="1">
        <f t="shared" si="0"/>
        <v>26.101523877107233</v>
      </c>
      <c r="H17" s="1">
        <f t="shared" si="1"/>
        <v>7.8981642830209031</v>
      </c>
      <c r="I17" s="1">
        <v>7.215833333333333E-10</v>
      </c>
      <c r="J17" s="1">
        <v>1.1645374999999999E-3</v>
      </c>
      <c r="K17" s="1">
        <v>0.2639990867058622</v>
      </c>
      <c r="L17" s="1">
        <v>5.3621414633368165E-9</v>
      </c>
      <c r="M17" s="1">
        <f t="shared" si="2"/>
        <v>3.5526354961852649E-2</v>
      </c>
      <c r="N17" s="1">
        <v>6747.8121568627448</v>
      </c>
      <c r="O17" s="1">
        <v>1.8101199999999993E-4</v>
      </c>
      <c r="P17" s="1">
        <v>0.99971587897232905</v>
      </c>
    </row>
    <row r="18" spans="1:16" x14ac:dyDescent="0.3">
      <c r="A18">
        <v>1976</v>
      </c>
      <c r="B18" s="1">
        <v>11427.047485813453</v>
      </c>
      <c r="C18" s="1">
        <v>0.10341942901960678</v>
      </c>
      <c r="D18" s="1">
        <f t="shared" si="3"/>
        <v>347.54960847125682</v>
      </c>
      <c r="E18" s="1">
        <f t="shared" si="4"/>
        <v>3.5467038722493434</v>
      </c>
      <c r="F18" s="1">
        <v>7.0956493084184142</v>
      </c>
      <c r="G18" s="1">
        <f t="shared" si="0"/>
        <v>23.126570708766998</v>
      </c>
      <c r="H18" s="1">
        <f t="shared" si="1"/>
        <v>-3.5489454361690709</v>
      </c>
      <c r="I18" s="1">
        <v>2.5774999999999998E-9</v>
      </c>
      <c r="J18" s="1">
        <v>6.0572541666666681E-3</v>
      </c>
      <c r="K18" s="1">
        <v>0.27684228551857981</v>
      </c>
      <c r="L18" s="1">
        <v>2.3998243124838845E-8</v>
      </c>
      <c r="M18" s="1">
        <f t="shared" si="2"/>
        <v>2.9733884568640949E-2</v>
      </c>
      <c r="N18" s="1">
        <v>9279.2889927536216</v>
      </c>
      <c r="O18" s="1">
        <v>1.5299599999999986E-3</v>
      </c>
      <c r="P18" s="1">
        <v>0.97981748483324349</v>
      </c>
    </row>
    <row r="19" spans="1:16" x14ac:dyDescent="0.3">
      <c r="A19">
        <v>1977</v>
      </c>
      <c r="B19" s="1">
        <v>12021.208944789163</v>
      </c>
      <c r="C19" s="1">
        <v>0.29786202077428026</v>
      </c>
      <c r="D19" s="1">
        <f t="shared" si="3"/>
        <v>160.43517701589255</v>
      </c>
      <c r="E19" s="1">
        <f t="shared" si="4"/>
        <v>0.9265457646924069</v>
      </c>
      <c r="F19" s="1">
        <v>1.891144089252213E-3</v>
      </c>
      <c r="G19" s="1">
        <f t="shared" si="0"/>
        <v>14.392671863217812</v>
      </c>
      <c r="H19" s="1">
        <f t="shared" si="1"/>
        <v>0.92465462060315473</v>
      </c>
      <c r="I19" s="1">
        <v>4.2479166666666671E-9</v>
      </c>
      <c r="J19" s="1">
        <v>2.1829737500000005E-2</v>
      </c>
      <c r="K19" s="1">
        <v>0.29539357269250527</v>
      </c>
      <c r="L19" s="1">
        <v>6.2499866962878309E-8</v>
      </c>
      <c r="M19" s="1">
        <f t="shared" si="2"/>
        <v>2.0076959226361161E-2</v>
      </c>
      <c r="N19" s="1">
        <v>10092.077274395329</v>
      </c>
      <c r="O19" s="1">
        <v>9.8493670000000012E-3</v>
      </c>
      <c r="P19" s="1">
        <v>1.0693414775537975</v>
      </c>
    </row>
    <row r="20" spans="1:16" x14ac:dyDescent="0.3">
      <c r="A20">
        <v>1978</v>
      </c>
      <c r="B20" s="1">
        <v>11289.718772019756</v>
      </c>
      <c r="C20" s="1">
        <v>0.77959480645923518</v>
      </c>
      <c r="D20" s="1">
        <f t="shared" si="3"/>
        <v>169.84445080637559</v>
      </c>
      <c r="E20" s="1">
        <f t="shared" si="4"/>
        <v>3.7629891152513966</v>
      </c>
      <c r="F20" s="1">
        <v>2.3171011210353107</v>
      </c>
      <c r="G20" s="1">
        <f t="shared" si="0"/>
        <v>16.747921993994709</v>
      </c>
      <c r="H20" s="1">
        <f t="shared" si="1"/>
        <v>1.4458879942160858</v>
      </c>
      <c r="I20" s="1">
        <v>8.082916666666668E-9</v>
      </c>
      <c r="J20" s="1">
        <v>5.5427944166666666E-2</v>
      </c>
      <c r="K20" s="1">
        <v>0.32203131837814181</v>
      </c>
      <c r="L20" s="1">
        <v>1.6865242276069434E-7</v>
      </c>
      <c r="M20" s="1">
        <f t="shared" si="2"/>
        <v>1.5433826967316827E-2</v>
      </c>
      <c r="N20" s="1">
        <v>16153.31883767535</v>
      </c>
      <c r="O20" s="1">
        <v>1.5953999999999999E-2</v>
      </c>
      <c r="P20" s="1">
        <v>0.95493875197523082</v>
      </c>
    </row>
    <row r="21" spans="1:16" x14ac:dyDescent="0.3">
      <c r="A21">
        <v>1979</v>
      </c>
      <c r="B21" s="1">
        <v>12221.46330547345</v>
      </c>
      <c r="C21" s="1">
        <v>2.1226282415956637</v>
      </c>
      <c r="D21" s="1">
        <f t="shared" si="3"/>
        <v>139.73547406019026</v>
      </c>
      <c r="E21" s="1">
        <f t="shared" si="4"/>
        <v>1.7431170678339176</v>
      </c>
      <c r="F21" s="1">
        <v>2.5614000103536112</v>
      </c>
      <c r="G21" s="1">
        <f t="shared" si="0"/>
        <v>15.147586026710224</v>
      </c>
      <c r="H21" s="1">
        <f t="shared" si="1"/>
        <v>-0.81828294251969358</v>
      </c>
      <c r="I21" s="1">
        <v>1.3339166666666667E-8</v>
      </c>
      <c r="J21" s="1">
        <v>0.10355150000000002</v>
      </c>
      <c r="K21" s="1">
        <v>0.36484198108720056</v>
      </c>
      <c r="L21" s="1">
        <v>4.0431968521934673E-7</v>
      </c>
      <c r="M21" s="1">
        <f t="shared" si="2"/>
        <v>1.2036732740526345E-2</v>
      </c>
      <c r="N21" s="1">
        <v>24103.974930189266</v>
      </c>
      <c r="O21" s="1">
        <v>4.4408000000000003E-2</v>
      </c>
      <c r="P21" s="1">
        <v>1.1022276346487268</v>
      </c>
    </row>
    <row r="22" spans="1:16" x14ac:dyDescent="0.3">
      <c r="A22">
        <v>1980</v>
      </c>
      <c r="B22" s="1">
        <v>12534.011695149762</v>
      </c>
      <c r="C22" s="1">
        <v>4.2205540486137503</v>
      </c>
      <c r="D22" s="1">
        <f t="shared" si="3"/>
        <v>87.634606874170757</v>
      </c>
      <c r="E22" s="1">
        <f t="shared" si="4"/>
        <v>3.3788108794528813</v>
      </c>
      <c r="F22" s="1">
        <v>3.1104920938785083</v>
      </c>
      <c r="G22" s="1">
        <f t="shared" si="0"/>
        <v>14.85491317896404</v>
      </c>
      <c r="H22" s="1">
        <f t="shared" si="1"/>
        <v>0.26831878557437294</v>
      </c>
      <c r="I22" s="1">
        <v>1.8493333333333332E-8</v>
      </c>
      <c r="J22" s="1">
        <v>0.16907833333333336</v>
      </c>
      <c r="K22" s="1">
        <v>0.41050668797686318</v>
      </c>
      <c r="L22" s="1">
        <v>7.5864365187620591E-7</v>
      </c>
      <c r="M22" s="1">
        <f t="shared" si="2"/>
        <v>1.0006854993835206E-2</v>
      </c>
      <c r="N22" s="1">
        <v>33901.927158948689</v>
      </c>
      <c r="O22" s="1">
        <v>9.705999999999998E-2</v>
      </c>
      <c r="P22" s="1">
        <v>1.0415176234244556</v>
      </c>
    </row>
    <row r="23" spans="1:16" x14ac:dyDescent="0.3">
      <c r="A23">
        <v>1981</v>
      </c>
      <c r="B23" s="1">
        <v>11606.202340044512</v>
      </c>
      <c r="C23" s="1">
        <v>8.2146936520456517</v>
      </c>
      <c r="D23" s="1">
        <f t="shared" si="3"/>
        <v>131.27419957153151</v>
      </c>
      <c r="E23" s="1">
        <f t="shared" si="4"/>
        <v>11.514903558876242</v>
      </c>
      <c r="F23" s="1">
        <v>4.4826991193798165</v>
      </c>
      <c r="G23" s="1">
        <f t="shared" si="0"/>
        <v>31.593042176507147</v>
      </c>
      <c r="H23" s="1">
        <f t="shared" si="1"/>
        <v>7.0322044394964252</v>
      </c>
      <c r="I23" s="1">
        <v>6.1088750000000005E-8</v>
      </c>
      <c r="J23" s="1">
        <v>0.33696000000000009</v>
      </c>
      <c r="K23" s="1">
        <v>0.44713358829461347</v>
      </c>
      <c r="L23" s="1">
        <v>1.7545470334769311E-6</v>
      </c>
      <c r="M23" s="1">
        <f t="shared" si="2"/>
        <v>1.5568024949324738E-2</v>
      </c>
      <c r="N23" s="1">
        <v>42483.626365928874</v>
      </c>
      <c r="O23" s="1">
        <v>0.40508999999999989</v>
      </c>
      <c r="P23" s="1">
        <v>0.94310471999805456</v>
      </c>
    </row>
    <row r="24" spans="1:16" x14ac:dyDescent="0.3">
      <c r="A24">
        <v>1982</v>
      </c>
      <c r="B24" s="1">
        <v>10834.312907275236</v>
      </c>
      <c r="C24" s="1">
        <v>24.017584506383695</v>
      </c>
      <c r="D24" s="1">
        <f t="shared" si="3"/>
        <v>209.73060253250694</v>
      </c>
      <c r="E24" s="1">
        <f t="shared" si="4"/>
        <v>10.765315896347046</v>
      </c>
      <c r="F24" s="1">
        <v>3.118132049461293</v>
      </c>
      <c r="G24" s="1">
        <f t="shared" si="0"/>
        <v>72.070575212825418</v>
      </c>
      <c r="H24" s="1">
        <f t="shared" si="1"/>
        <v>7.6471838468857527</v>
      </c>
      <c r="I24" s="1">
        <v>3.6162500000000006E-7</v>
      </c>
      <c r="J24" s="1">
        <v>1.9921266666666668</v>
      </c>
      <c r="K24" s="1">
        <v>0.46425785337823694</v>
      </c>
      <c r="L24" s="1">
        <v>5.4343690985043246E-6</v>
      </c>
      <c r="M24" s="1">
        <f t="shared" si="2"/>
        <v>3.0893603872823389E-2</v>
      </c>
      <c r="N24" s="1">
        <v>47866.190960185726</v>
      </c>
      <c r="O24" s="1">
        <v>1.5311300000000001</v>
      </c>
      <c r="P24" s="1">
        <v>0.95042821480959805</v>
      </c>
    </row>
    <row r="25" spans="1:16" x14ac:dyDescent="0.3">
      <c r="A25">
        <v>1983</v>
      </c>
      <c r="B25" s="1">
        <v>11075.408211882643</v>
      </c>
      <c r="C25" s="1">
        <v>120.3517287807217</v>
      </c>
      <c r="D25" s="1">
        <f t="shared" si="3"/>
        <v>433.69368380617857</v>
      </c>
      <c r="E25" s="1">
        <f t="shared" si="4"/>
        <v>10.263015741599226</v>
      </c>
      <c r="F25" s="1">
        <v>5.3518134431914692</v>
      </c>
      <c r="G25" s="1">
        <f t="shared" si="0"/>
        <v>68.267139516784241</v>
      </c>
      <c r="H25" s="1">
        <f t="shared" si="1"/>
        <v>4.9112022984077575</v>
      </c>
      <c r="I25" s="1">
        <v>1.5733333333333334E-6</v>
      </c>
      <c r="J25" s="1">
        <v>9.356583333333333</v>
      </c>
      <c r="K25" s="1">
        <v>0.48185779249196109</v>
      </c>
      <c r="L25" s="1">
        <v>2.9002884633432349E-5</v>
      </c>
      <c r="M25" s="1">
        <f t="shared" si="2"/>
        <v>2.6139569785417538E-2</v>
      </c>
      <c r="N25" s="1">
        <v>52220.772837455748</v>
      </c>
      <c r="O25" s="1">
        <v>3.9917999999999996</v>
      </c>
      <c r="P25" s="1">
        <v>1.0387512342400915</v>
      </c>
    </row>
    <row r="26" spans="1:16" x14ac:dyDescent="0.3">
      <c r="A26">
        <v>1984</v>
      </c>
      <c r="B26" s="1">
        <v>11143.78888115645</v>
      </c>
      <c r="C26" s="1">
        <v>869.30216984316542</v>
      </c>
      <c r="D26" s="1">
        <f t="shared" si="3"/>
        <v>687.98005243946295</v>
      </c>
      <c r="E26" s="1">
        <f t="shared" si="4"/>
        <v>10.049481603165383</v>
      </c>
      <c r="F26" s="1">
        <v>4.2793290170564591</v>
      </c>
      <c r="G26" s="1">
        <f t="shared" si="0"/>
        <v>57.526579424109464</v>
      </c>
      <c r="H26" s="1">
        <f t="shared" si="1"/>
        <v>5.7701525861089227</v>
      </c>
      <c r="I26" s="1">
        <v>9.732916666666668E-6</v>
      </c>
      <c r="J26" s="1">
        <v>52.973091666666676</v>
      </c>
      <c r="K26" s="1">
        <v>0.50088475369598717</v>
      </c>
      <c r="L26" s="1">
        <v>2.2853694554347717E-4</v>
      </c>
      <c r="M26" s="1">
        <f t="shared" si="2"/>
        <v>2.1331647518669856E-2</v>
      </c>
      <c r="N26" s="1">
        <v>51380.261467049313</v>
      </c>
      <c r="O26" s="1">
        <v>26.192900000000002</v>
      </c>
      <c r="P26" s="1">
        <v>1.0221177350377244</v>
      </c>
    </row>
    <row r="27" spans="1:16" x14ac:dyDescent="0.3">
      <c r="A27">
        <v>1985</v>
      </c>
      <c r="B27" s="1">
        <v>10091.645547471244</v>
      </c>
      <c r="C27" s="1">
        <v>5830.7393401826303</v>
      </c>
      <c r="D27" s="1">
        <f t="shared" si="3"/>
        <v>385.41788999804334</v>
      </c>
      <c r="E27" s="1">
        <f t="shared" si="4"/>
        <v>-23.418698100957844</v>
      </c>
      <c r="F27" s="1">
        <v>0.43819485847912587</v>
      </c>
      <c r="G27" s="1">
        <f t="shared" si="0"/>
        <v>70.146992907947705</v>
      </c>
      <c r="H27" s="1">
        <f t="shared" si="1"/>
        <v>-23.856892959436969</v>
      </c>
      <c r="I27" s="1">
        <v>7.2012500000000009E-5</v>
      </c>
      <c r="J27" s="1">
        <v>272.21805000000001</v>
      </c>
      <c r="K27" s="1">
        <v>0.51991171490001331</v>
      </c>
      <c r="L27" s="1">
        <v>1.1093592189231243E-3</v>
      </c>
      <c r="M27" s="1">
        <f t="shared" si="2"/>
        <v>3.3749340818189678E-2</v>
      </c>
      <c r="N27" s="1">
        <v>56796.921526663093</v>
      </c>
      <c r="O27" s="1">
        <v>215.75</v>
      </c>
      <c r="P27" s="1">
        <v>0.92413322815864685</v>
      </c>
    </row>
    <row r="28" spans="1:16" x14ac:dyDescent="0.3">
      <c r="A28">
        <v>1986</v>
      </c>
      <c r="B28" s="1">
        <v>10702.313383302062</v>
      </c>
      <c r="C28" s="1">
        <v>10973.549931954718</v>
      </c>
      <c r="D28" s="1">
        <f t="shared" si="3"/>
        <v>81.90860215053759</v>
      </c>
      <c r="E28" s="1">
        <f t="shared" si="4"/>
        <v>0.84092966324765728</v>
      </c>
      <c r="F28" s="1">
        <v>0.81067658644310336</v>
      </c>
      <c r="G28" s="1">
        <f t="shared" si="0"/>
        <v>59.60913667963419</v>
      </c>
      <c r="H28" s="1">
        <f t="shared" si="1"/>
        <v>3.0253076804553913E-2</v>
      </c>
      <c r="I28" s="1">
        <v>1.0846666666666664E-4</v>
      </c>
      <c r="J28" s="1">
        <v>579.57245</v>
      </c>
      <c r="K28" s="1">
        <v>0.52561980326122115</v>
      </c>
      <c r="L28" s="1">
        <v>2.0180198479711775E-3</v>
      </c>
      <c r="M28" s="1">
        <f t="shared" si="2"/>
        <v>2.825156950316975E-2</v>
      </c>
      <c r="N28" s="1">
        <v>60306.438637493498</v>
      </c>
      <c r="O28" s="1">
        <v>286.41999999999996</v>
      </c>
      <c r="P28" s="1">
        <v>1.0787577983041485</v>
      </c>
    </row>
    <row r="29" spans="1:16" x14ac:dyDescent="0.3">
      <c r="A29">
        <v>1987</v>
      </c>
      <c r="B29" s="1">
        <v>10847.785441516278</v>
      </c>
      <c r="C29" s="1">
        <v>25644.591201893003</v>
      </c>
      <c r="D29" s="1">
        <f t="shared" si="3"/>
        <v>174.78941924043218</v>
      </c>
      <c r="E29" s="1">
        <f t="shared" si="4"/>
        <v>13.412024099534019</v>
      </c>
      <c r="F29" s="1">
        <v>3.4089059681928928</v>
      </c>
      <c r="G29" s="1">
        <f t="shared" si="0"/>
        <v>76.234610999052322</v>
      </c>
      <c r="H29" s="1">
        <f t="shared" si="1"/>
        <v>10.003118131341127</v>
      </c>
      <c r="I29" s="1">
        <v>2.8649166666666663E-4</v>
      </c>
      <c r="J29" s="1">
        <v>923.71518333333336</v>
      </c>
      <c r="K29" s="1">
        <v>0.54892783073615314</v>
      </c>
      <c r="L29" s="1">
        <v>5.5453050203966509E-3</v>
      </c>
      <c r="M29" s="1">
        <f t="shared" si="2"/>
        <v>2.8359711238403525E-2</v>
      </c>
      <c r="N29" s="1">
        <v>68239.521842032627</v>
      </c>
      <c r="O29" s="1">
        <v>632.99999999999989</v>
      </c>
      <c r="P29" s="1">
        <v>1.0290999313057101</v>
      </c>
    </row>
    <row r="30" spans="1:16" x14ac:dyDescent="0.3">
      <c r="A30">
        <v>1988</v>
      </c>
      <c r="B30" s="1">
        <v>10405.592821018734</v>
      </c>
      <c r="C30" s="1">
        <v>122068.52224841999</v>
      </c>
      <c r="D30" s="1">
        <f t="shared" si="3"/>
        <v>387.73863941919649</v>
      </c>
      <c r="E30" s="1">
        <f t="shared" si="4"/>
        <v>5.4257468925037244</v>
      </c>
      <c r="F30" s="1">
        <v>4.2992246513149928</v>
      </c>
      <c r="G30" s="1">
        <f t="shared" si="0"/>
        <v>67.450252657836444</v>
      </c>
      <c r="H30" s="1">
        <f t="shared" si="1"/>
        <v>1.1265222411887321</v>
      </c>
      <c r="I30" s="1">
        <v>1.1229583333333332E-3</v>
      </c>
      <c r="J30" s="1">
        <v>3282.8017416666667</v>
      </c>
      <c r="K30" s="1">
        <v>0.57318720627128639</v>
      </c>
      <c r="L30" s="1">
        <v>2.7046595258127023E-2</v>
      </c>
      <c r="M30" s="1">
        <f t="shared" si="2"/>
        <v>2.379838732747639E-2</v>
      </c>
      <c r="N30" s="1">
        <v>73320.197400241843</v>
      </c>
      <c r="O30" s="1">
        <v>2836.1000000000013</v>
      </c>
      <c r="P30" s="1">
        <v>0.97443095123053758</v>
      </c>
    </row>
    <row r="31" spans="1:16" x14ac:dyDescent="0.3">
      <c r="A31">
        <v>1989</v>
      </c>
      <c r="B31" s="1">
        <v>9442.7269538500095</v>
      </c>
      <c r="C31" s="1">
        <v>3565523.7672439422</v>
      </c>
      <c r="D31" s="1">
        <f t="shared" si="3"/>
        <v>4923.5679834478742</v>
      </c>
      <c r="E31" s="1">
        <f t="shared" si="4"/>
        <v>50.80738523912737</v>
      </c>
      <c r="F31" s="1">
        <v>3.0572591045791802</v>
      </c>
      <c r="G31" s="1">
        <f t="shared" si="0"/>
        <v>102.30803361446476</v>
      </c>
      <c r="H31" s="1">
        <f t="shared" si="1"/>
        <v>47.750126134548189</v>
      </c>
      <c r="I31" s="1">
        <v>5.4999041666666672E-2</v>
      </c>
      <c r="J31" s="1">
        <v>109952.65833333334</v>
      </c>
      <c r="K31" s="1">
        <v>0.59982495195692287</v>
      </c>
      <c r="L31" s="1">
        <v>1.3587041</v>
      </c>
      <c r="M31" s="1">
        <f t="shared" si="2"/>
        <v>2.4280340013241392E-2</v>
      </c>
      <c r="N31" s="1">
        <v>66325.105743333334</v>
      </c>
      <c r="O31" s="1">
        <v>123660.2</v>
      </c>
      <c r="P31" s="1">
        <v>0.92503810416275245</v>
      </c>
    </row>
    <row r="32" spans="1:16" x14ac:dyDescent="0.3">
      <c r="A32">
        <v>1990</v>
      </c>
      <c r="B32" s="1">
        <v>9077.9762049752135</v>
      </c>
      <c r="C32" s="1">
        <v>75752648.427839294</v>
      </c>
      <c r="D32" s="1">
        <f t="shared" si="3"/>
        <v>1343.9288142282046</v>
      </c>
      <c r="E32" s="1">
        <f t="shared" si="4"/>
        <v>-21.272039766649019</v>
      </c>
      <c r="F32" s="1">
        <v>2.5704711853802316</v>
      </c>
      <c r="G32" s="1">
        <f t="shared" si="0"/>
        <v>43.23421918643983</v>
      </c>
      <c r="H32" s="1">
        <f t="shared" si="1"/>
        <v>-23.842510952029251</v>
      </c>
      <c r="I32" s="1">
        <v>0.51337500000000003</v>
      </c>
      <c r="J32" s="1">
        <v>1817473.9166666667</v>
      </c>
      <c r="K32" s="1">
        <v>0.63645185227467327</v>
      </c>
      <c r="L32" s="1">
        <v>19.61872</v>
      </c>
      <c r="M32" s="1">
        <f t="shared" si="2"/>
        <v>1.6654423410982493E-2</v>
      </c>
      <c r="N32" s="1">
        <v>63795.599826296959</v>
      </c>
      <c r="O32" s="1">
        <v>1048700</v>
      </c>
      <c r="P32" s="1">
        <v>0.97601040781099124</v>
      </c>
    </row>
    <row r="33" spans="1:16" x14ac:dyDescent="0.3">
      <c r="A33">
        <v>1991</v>
      </c>
      <c r="B33" s="1">
        <v>10033.050844230565</v>
      </c>
      <c r="C33" s="1">
        <v>198825415.5537875</v>
      </c>
      <c r="D33" s="1">
        <f t="shared" si="3"/>
        <v>83.986926771981047</v>
      </c>
      <c r="E33" s="1">
        <f t="shared" si="4"/>
        <v>-13.72459221167936</v>
      </c>
      <c r="F33" s="1">
        <v>-2.45944412407232E-2</v>
      </c>
      <c r="G33" s="1">
        <f t="shared" si="0"/>
        <v>28.679511943267645</v>
      </c>
      <c r="H33" s="1">
        <f t="shared" si="1"/>
        <v>-13.699997770438637</v>
      </c>
      <c r="I33" s="1">
        <v>0.98832083333333343</v>
      </c>
      <c r="J33" s="1">
        <v>5749002.666666667</v>
      </c>
      <c r="K33" s="1">
        <v>0.65595448750879992</v>
      </c>
      <c r="L33" s="1">
        <v>36.095880000000001</v>
      </c>
      <c r="M33" s="1">
        <f t="shared" si="2"/>
        <v>1.7960318067420347E-2</v>
      </c>
      <c r="N33" s="1">
        <v>57696</v>
      </c>
      <c r="O33" s="1">
        <v>2411300</v>
      </c>
      <c r="P33" s="1">
        <v>1.1266971009159685</v>
      </c>
    </row>
    <row r="34" spans="1:16" x14ac:dyDescent="0.3">
      <c r="A34">
        <v>1992</v>
      </c>
      <c r="B34" s="1">
        <v>11026.325833791527</v>
      </c>
      <c r="C34" s="1">
        <v>249328110.84029886</v>
      </c>
      <c r="D34" s="1">
        <f t="shared" si="3"/>
        <v>17.545880582493069</v>
      </c>
      <c r="E34" s="1">
        <f t="shared" si="4"/>
        <v>-1.8677026655625037</v>
      </c>
      <c r="F34" s="1">
        <v>-1.4153237627747031</v>
      </c>
      <c r="G34" s="1">
        <f t="shared" ref="G34:G59" si="5">N34*100*1000*I34/C34</f>
        <v>25.30804625773515</v>
      </c>
      <c r="H34" s="1">
        <f t="shared" si="1"/>
        <v>-0.45237890278780057</v>
      </c>
      <c r="I34" s="1">
        <v>0.99162499999999998</v>
      </c>
      <c r="J34" s="1">
        <v>9339021.416666666</v>
      </c>
      <c r="K34" s="1">
        <v>0.67498144871282606</v>
      </c>
      <c r="L34" s="1">
        <v>42.429220000000001</v>
      </c>
      <c r="M34" s="1">
        <f t="shared" si="2"/>
        <v>1.5775177556407026E-2</v>
      </c>
      <c r="N34" s="1">
        <v>63633</v>
      </c>
      <c r="O34" s="1">
        <v>4465600</v>
      </c>
      <c r="P34" s="1">
        <v>1.1194077473222808</v>
      </c>
    </row>
    <row r="35" spans="1:16" x14ac:dyDescent="0.3">
      <c r="A35">
        <v>1993</v>
      </c>
      <c r="B35" s="1">
        <v>11510.812058863392</v>
      </c>
      <c r="C35" s="1">
        <v>283095838.11140174</v>
      </c>
      <c r="D35" s="1">
        <f t="shared" si="3"/>
        <v>7.3649715926901171</v>
      </c>
      <c r="E35" s="1">
        <f t="shared" si="4"/>
        <v>-1.9337714325472772</v>
      </c>
      <c r="F35" s="1">
        <v>-1.1828149867333333</v>
      </c>
      <c r="G35" s="1">
        <f t="shared" si="5"/>
        <v>26.051775210477615</v>
      </c>
      <c r="H35" s="1">
        <f t="shared" ref="H35:H59" si="6">(O35/C35+N34*1000*I35/C35-(G34/100)*M35/M34)*100</f>
        <v>-0.75095644581394394</v>
      </c>
      <c r="I35" s="1">
        <v>0.99927500000000002</v>
      </c>
      <c r="J35" s="1">
        <v>12834661.583333334</v>
      </c>
      <c r="K35" s="1">
        <v>0.69353273588675157</v>
      </c>
      <c r="L35" s="1">
        <v>45.554119999999998</v>
      </c>
      <c r="M35" s="1">
        <f t="shared" si="2"/>
        <v>1.5213331410051026E-2</v>
      </c>
      <c r="N35" s="1">
        <v>73805</v>
      </c>
      <c r="O35" s="1">
        <v>3381499.9999999953</v>
      </c>
      <c r="P35" s="1">
        <v>1.0590691949180229</v>
      </c>
    </row>
    <row r="36" spans="1:16" x14ac:dyDescent="0.3">
      <c r="A36">
        <v>1994</v>
      </c>
      <c r="B36" s="1">
        <v>12013.805960224296</v>
      </c>
      <c r="C36" s="1">
        <v>308154952.44817209</v>
      </c>
      <c r="D36" s="1">
        <f t="shared" si="3"/>
        <v>3.8543824356611411</v>
      </c>
      <c r="E36" s="1">
        <f t="shared" si="4"/>
        <v>-0.43033751819222998</v>
      </c>
      <c r="F36" s="1">
        <v>0.14210383332186136</v>
      </c>
      <c r="G36" s="1">
        <f t="shared" si="5"/>
        <v>22.256484800083953</v>
      </c>
      <c r="H36" s="1">
        <f t="shared" si="6"/>
        <v>-0.57244135151409137</v>
      </c>
      <c r="I36" s="1">
        <v>0.99938333333333362</v>
      </c>
      <c r="J36" s="1">
        <v>15353616.5</v>
      </c>
      <c r="K36" s="1">
        <v>0.71208402306067686</v>
      </c>
      <c r="L36" s="1">
        <v>47.309950000000001</v>
      </c>
      <c r="M36" s="1">
        <f t="shared" si="2"/>
        <v>1.5042182555250845E-2</v>
      </c>
      <c r="N36" s="1">
        <v>68626.78</v>
      </c>
      <c r="O36" s="1">
        <v>3853199.9999999939</v>
      </c>
      <c r="P36" s="1">
        <v>1.0583620070368527</v>
      </c>
    </row>
    <row r="37" spans="1:16" x14ac:dyDescent="0.3">
      <c r="A37">
        <v>1995</v>
      </c>
      <c r="B37" s="1">
        <v>11516.167907651599</v>
      </c>
      <c r="C37" s="1">
        <v>308863485.9216361</v>
      </c>
      <c r="D37" s="1">
        <f t="shared" si="3"/>
        <v>1.6077590443448031</v>
      </c>
      <c r="E37" s="1">
        <f t="shared" si="4"/>
        <v>2.1556834521482098</v>
      </c>
      <c r="F37" s="1">
        <v>0.77765747959259113</v>
      </c>
      <c r="G37" s="1">
        <f t="shared" si="5"/>
        <v>23.588904048638017</v>
      </c>
      <c r="H37" s="1">
        <f t="shared" si="6"/>
        <v>1.3780259725556188</v>
      </c>
      <c r="I37" s="1">
        <v>0.99996666666666656</v>
      </c>
      <c r="J37" s="1">
        <v>11376422.876700833</v>
      </c>
      <c r="K37" s="1">
        <v>0.73015963620450175</v>
      </c>
      <c r="L37" s="1">
        <v>48.07058</v>
      </c>
      <c r="M37" s="1">
        <f t="shared" si="2"/>
        <v>1.5188818140949445E-2</v>
      </c>
      <c r="N37" s="1">
        <v>72859.94</v>
      </c>
      <c r="O37" s="1">
        <v>5044000.0000000009</v>
      </c>
      <c r="P37" s="1">
        <v>0.97154790389429202</v>
      </c>
    </row>
    <row r="38" spans="1:16" x14ac:dyDescent="0.3">
      <c r="A38">
        <v>1996</v>
      </c>
      <c r="B38" s="1">
        <v>11996.690882823546</v>
      </c>
      <c r="C38" s="1">
        <v>325762542.40622139</v>
      </c>
      <c r="D38" s="1">
        <f t="shared" si="3"/>
        <v>5.4315966231333057E-2</v>
      </c>
      <c r="E38" s="1">
        <f t="shared" si="4"/>
        <v>0.64218531165804227</v>
      </c>
      <c r="F38" s="1">
        <v>1.0351711940518071</v>
      </c>
      <c r="G38" s="1">
        <f t="shared" si="5"/>
        <v>28.689355391631732</v>
      </c>
      <c r="H38" s="1">
        <f t="shared" si="6"/>
        <v>-0.39298588239376486</v>
      </c>
      <c r="I38" s="1">
        <v>0.99993333333333345</v>
      </c>
      <c r="J38" s="1">
        <v>12423955.774775833</v>
      </c>
      <c r="K38" s="1">
        <v>0.75441901173963499</v>
      </c>
      <c r="L38" s="1">
        <v>48.096690000000002</v>
      </c>
      <c r="M38" s="1">
        <f t="shared" si="2"/>
        <v>1.5684420635574972E-2</v>
      </c>
      <c r="N38" s="1">
        <v>93465.40455070592</v>
      </c>
      <c r="O38" s="1">
        <v>5215900.0000000028</v>
      </c>
      <c r="P38" s="1">
        <v>1.0552668982715234</v>
      </c>
    </row>
    <row r="39" spans="1:16" x14ac:dyDescent="0.3">
      <c r="A39">
        <v>1997</v>
      </c>
      <c r="B39" s="1">
        <v>12792.792247004054</v>
      </c>
      <c r="C39" s="1">
        <v>350551303.8569392</v>
      </c>
      <c r="D39" s="1">
        <f t="shared" si="3"/>
        <v>0.32798514825032044</v>
      </c>
      <c r="E39" s="1">
        <f t="shared" si="4"/>
        <v>-1.1652868653389938</v>
      </c>
      <c r="F39" s="1">
        <v>-0.66965946900543483</v>
      </c>
      <c r="G39" s="1">
        <f t="shared" si="5"/>
        <v>32.09099435423753</v>
      </c>
      <c r="H39" s="1">
        <f t="shared" si="6"/>
        <v>-0.4956273963335589</v>
      </c>
      <c r="I39" s="1">
        <v>0.99997500000000006</v>
      </c>
      <c r="J39" s="1">
        <v>13982771.75</v>
      </c>
      <c r="K39" s="1">
        <v>0.76726221055235266</v>
      </c>
      <c r="L39" s="1">
        <v>48.254440000000002</v>
      </c>
      <c r="M39" s="1">
        <f t="shared" si="2"/>
        <v>1.5899946802762376E-2</v>
      </c>
      <c r="N39" s="1">
        <v>112498.21158472601</v>
      </c>
      <c r="O39" s="1">
        <v>6752400.0000000075</v>
      </c>
      <c r="P39" s="1">
        <v>1.0811104677074572</v>
      </c>
    </row>
    <row r="40" spans="1:16" x14ac:dyDescent="0.3">
      <c r="A40">
        <v>1998</v>
      </c>
      <c r="B40" s="1">
        <v>13131.392261555249</v>
      </c>
      <c r="C40" s="1">
        <v>357840396.82411903</v>
      </c>
      <c r="D40" s="1">
        <f t="shared" si="3"/>
        <v>0.66447771438233882</v>
      </c>
      <c r="E40" s="1">
        <f t="shared" si="4"/>
        <v>1.0639378372608777</v>
      </c>
      <c r="F40" s="1">
        <v>-0.18220413507993644</v>
      </c>
      <c r="G40" s="1">
        <f t="shared" si="5"/>
        <v>35.021774733940035</v>
      </c>
      <c r="H40" s="1">
        <f t="shared" si="6"/>
        <v>1.246141972340814</v>
      </c>
      <c r="I40" s="1">
        <v>1.000375</v>
      </c>
      <c r="J40" s="1">
        <v>14880544.516471669</v>
      </c>
      <c r="K40" s="1">
        <v>0.7796297353349696</v>
      </c>
      <c r="L40" s="1">
        <v>48.57508</v>
      </c>
      <c r="M40" s="1">
        <f t="shared" si="2"/>
        <v>1.6056012599170607E-2</v>
      </c>
      <c r="N40" s="1">
        <v>125275.0795279571</v>
      </c>
      <c r="O40" s="1">
        <v>7880500.0000000093</v>
      </c>
      <c r="P40" s="1">
        <v>1.0385017885156229</v>
      </c>
    </row>
    <row r="41" spans="1:16" x14ac:dyDescent="0.3">
      <c r="A41">
        <v>1999</v>
      </c>
      <c r="B41" s="1">
        <v>12532.67607566822</v>
      </c>
      <c r="C41" s="1">
        <v>339376312.01819056</v>
      </c>
      <c r="D41" s="1">
        <f t="shared" si="3"/>
        <v>-1.8104550728480495</v>
      </c>
      <c r="E41" s="1">
        <f t="shared" si="4"/>
        <v>4.0663624127508706</v>
      </c>
      <c r="F41" s="1">
        <v>0.92840893380653144</v>
      </c>
      <c r="G41" s="1">
        <f t="shared" si="5"/>
        <v>40.736617799153301</v>
      </c>
      <c r="H41" s="1">
        <f t="shared" si="6"/>
        <v>3.1379534789443388</v>
      </c>
      <c r="I41" s="1">
        <v>1.0004833333333334</v>
      </c>
      <c r="J41" s="1">
        <v>14490059.685646668</v>
      </c>
      <c r="K41" s="1">
        <v>0.80055939265939835</v>
      </c>
      <c r="L41" s="1">
        <v>47.695650000000001</v>
      </c>
      <c r="M41" s="1">
        <f t="shared" si="2"/>
        <v>1.6792859090906272E-2</v>
      </c>
      <c r="N41" s="1">
        <v>138183.64236723474</v>
      </c>
      <c r="O41" s="1">
        <v>9623999.9999999963</v>
      </c>
      <c r="P41" s="1">
        <v>0.96614542959367289</v>
      </c>
    </row>
    <row r="42" spans="1:16" x14ac:dyDescent="0.3">
      <c r="A42">
        <v>2000</v>
      </c>
      <c r="B42" s="1">
        <v>12294.178835090339</v>
      </c>
      <c r="C42" s="1">
        <v>340191126.47779113</v>
      </c>
      <c r="D42" s="1">
        <f t="shared" si="3"/>
        <v>-0.72960532040133863</v>
      </c>
      <c r="E42" s="1">
        <f t="shared" si="4"/>
        <v>0.9726877341895046</v>
      </c>
      <c r="F42" s="1">
        <v>-0.63352622460030483</v>
      </c>
      <c r="G42" s="1">
        <f t="shared" si="5"/>
        <v>44.333958747547939</v>
      </c>
      <c r="H42" s="1">
        <f t="shared" si="6"/>
        <v>1.6062139587898094</v>
      </c>
      <c r="I42" s="1">
        <v>0.99946666666666673</v>
      </c>
      <c r="J42" s="1">
        <v>13886597.613505835</v>
      </c>
      <c r="K42" s="1">
        <v>0.82767281237513557</v>
      </c>
      <c r="L42" s="1">
        <v>47.347659999999998</v>
      </c>
      <c r="M42" s="1">
        <f t="shared" si="2"/>
        <v>1.7471431257113916E-2</v>
      </c>
      <c r="N42" s="1">
        <v>150900.67403496787</v>
      </c>
      <c r="O42" s="1">
        <v>11536499.999999994</v>
      </c>
      <c r="P42" s="1">
        <v>0.99211001060943083</v>
      </c>
    </row>
    <row r="43" spans="1:16" x14ac:dyDescent="0.3">
      <c r="A43">
        <v>2001</v>
      </c>
      <c r="B43" s="1">
        <v>11603.230560321947</v>
      </c>
      <c r="C43" s="1">
        <v>321629251.88686955</v>
      </c>
      <c r="D43" s="1">
        <f t="shared" si="3"/>
        <v>-1.5465389419455966</v>
      </c>
      <c r="E43" s="1">
        <f t="shared" si="4"/>
        <v>6.4782490710325211</v>
      </c>
      <c r="F43" s="1">
        <v>1.1912162769783234</v>
      </c>
      <c r="G43" s="1">
        <f t="shared" si="5"/>
        <v>53.57232176720877</v>
      </c>
      <c r="H43" s="1">
        <f t="shared" si="6"/>
        <v>5.2870327940541975</v>
      </c>
      <c r="I43" s="1">
        <v>1.0126000000000002</v>
      </c>
      <c r="J43" s="1">
        <v>12973723.198523333</v>
      </c>
      <c r="K43" s="1">
        <v>0.84051601118785313</v>
      </c>
      <c r="L43" s="1">
        <v>46.615409999999997</v>
      </c>
      <c r="M43" s="1">
        <f t="shared" si="2"/>
        <v>1.8258050565871251E-2</v>
      </c>
      <c r="N43" s="1">
        <v>170160.23871054722</v>
      </c>
      <c r="O43" s="1">
        <v>13213499.999999994</v>
      </c>
      <c r="P43" s="1">
        <v>0.95591160317414425</v>
      </c>
    </row>
    <row r="44" spans="1:16" x14ac:dyDescent="0.3">
      <c r="A44">
        <v>2002</v>
      </c>
      <c r="B44" s="1">
        <v>10136.13353960799</v>
      </c>
      <c r="C44" s="1">
        <v>374157607.88682038</v>
      </c>
      <c r="D44" s="1">
        <f t="shared" si="3"/>
        <v>40.946523907008434</v>
      </c>
      <c r="E44" s="1">
        <f t="shared" si="4"/>
        <v>23.719647856302942</v>
      </c>
      <c r="F44" s="1">
        <v>-1.2968866321883852</v>
      </c>
      <c r="G44" s="1">
        <f t="shared" si="5"/>
        <v>150.47388198264781</v>
      </c>
      <c r="H44" s="1">
        <f t="shared" si="6"/>
        <v>25.016534488491327</v>
      </c>
      <c r="I44" s="1">
        <v>3.2425000000000002</v>
      </c>
      <c r="J44" s="1">
        <v>21925975.25</v>
      </c>
      <c r="K44" s="1">
        <v>0.86049432045208063</v>
      </c>
      <c r="L44" s="1">
        <v>65.702799999999996</v>
      </c>
      <c r="M44" s="1">
        <f t="shared" si="2"/>
        <v>4.2466269840339708E-2</v>
      </c>
      <c r="N44" s="1">
        <v>173634.38005264831</v>
      </c>
      <c r="O44" s="1">
        <v>8070100.0000000037</v>
      </c>
      <c r="P44" s="1">
        <v>0.8910551517140971</v>
      </c>
    </row>
    <row r="45" spans="1:16" x14ac:dyDescent="0.3">
      <c r="A45">
        <v>2003</v>
      </c>
      <c r="B45" s="1">
        <v>10882.734661410532</v>
      </c>
      <c r="C45" s="1">
        <v>449962514.27045846</v>
      </c>
      <c r="D45" s="1">
        <f t="shared" si="3"/>
        <v>3.6610311889295533</v>
      </c>
      <c r="E45" s="1">
        <f t="shared" si="4"/>
        <v>-21.310830685111128</v>
      </c>
      <c r="F45" s="1">
        <v>-2.5603021662101084</v>
      </c>
      <c r="G45" s="1">
        <f t="shared" si="5"/>
        <v>122.30952461518805</v>
      </c>
      <c r="H45" s="1">
        <f t="shared" si="6"/>
        <v>-18.750528518901021</v>
      </c>
      <c r="I45" s="1">
        <v>2.9491666666666667</v>
      </c>
      <c r="J45" s="1">
        <v>37164937.916666664</v>
      </c>
      <c r="K45" s="1">
        <v>0.87666723747550279</v>
      </c>
      <c r="L45" s="1">
        <v>68.108199999999997</v>
      </c>
      <c r="M45" s="1">
        <f t="shared" si="2"/>
        <v>3.7960741797926009E-2</v>
      </c>
      <c r="N45" s="1">
        <v>186611.02418222511</v>
      </c>
      <c r="O45" s="1">
        <v>8793499.9999999907</v>
      </c>
      <c r="P45" s="1">
        <v>1.0883704079576924</v>
      </c>
    </row>
    <row r="46" spans="1:16" x14ac:dyDescent="0.3">
      <c r="A46">
        <v>2004</v>
      </c>
      <c r="B46" s="1">
        <v>11705.065640080757</v>
      </c>
      <c r="C46" s="1">
        <v>535828000</v>
      </c>
      <c r="D46" s="1">
        <f t="shared" si="3"/>
        <v>6.0967695519775988</v>
      </c>
      <c r="E46" s="1">
        <f t="shared" si="4"/>
        <v>-18.939935168179332</v>
      </c>
      <c r="F46" s="1">
        <v>-3.9513799204222253</v>
      </c>
      <c r="G46" s="1">
        <f t="shared" si="5"/>
        <v>107.37495822352156</v>
      </c>
      <c r="H46" s="1">
        <f t="shared" si="6"/>
        <v>-14.988555247757107</v>
      </c>
      <c r="I46" s="1">
        <v>2.9562500000000003</v>
      </c>
      <c r="J46" s="1">
        <v>47658836.416666664</v>
      </c>
      <c r="K46" s="1">
        <v>0.905207679281542</v>
      </c>
      <c r="L46" s="1">
        <v>72.260599999999997</v>
      </c>
      <c r="M46" s="1">
        <f t="shared" si="2"/>
        <v>3.7032908692649372E-2</v>
      </c>
      <c r="N46" s="1">
        <v>194619.90398306336</v>
      </c>
      <c r="O46" s="1">
        <v>7368499.9999999963</v>
      </c>
      <c r="P46" s="1">
        <v>1.0902957330068155</v>
      </c>
    </row>
    <row r="47" spans="1:16" x14ac:dyDescent="0.3">
      <c r="A47">
        <v>2005</v>
      </c>
      <c r="B47" s="1">
        <v>12572.545710627883</v>
      </c>
      <c r="C47" s="1">
        <v>582538172.93727469</v>
      </c>
      <c r="D47" s="1">
        <f t="shared" si="3"/>
        <v>12.328987027508775</v>
      </c>
      <c r="E47" s="1">
        <f t="shared" si="4"/>
        <v>-0.81432035469980546</v>
      </c>
      <c r="F47" s="1">
        <v>-2.8073868391386823</v>
      </c>
      <c r="G47" s="1">
        <f t="shared" si="5"/>
        <v>82.507260696384392</v>
      </c>
      <c r="H47" s="1">
        <f t="shared" si="6"/>
        <v>1.9930664844388768</v>
      </c>
      <c r="I47" s="1">
        <v>2.9333333333333336</v>
      </c>
      <c r="J47" s="1">
        <v>52642989.083333336</v>
      </c>
      <c r="K47" s="1">
        <v>0.93612649123808434</v>
      </c>
      <c r="L47" s="1">
        <v>81.169600000000003</v>
      </c>
      <c r="M47" s="1">
        <f t="shared" si="2"/>
        <v>3.3830042786524114E-2</v>
      </c>
      <c r="N47" s="1">
        <v>163853.28034135629</v>
      </c>
      <c r="O47" s="1">
        <v>12127799.999999966</v>
      </c>
      <c r="P47" s="1">
        <v>1.0885165992013435</v>
      </c>
    </row>
    <row r="48" spans="1:16" x14ac:dyDescent="0.3">
      <c r="A48">
        <v>2006</v>
      </c>
      <c r="B48" s="1">
        <v>13413.551617441117</v>
      </c>
      <c r="C48" s="1">
        <v>715904271.73384845</v>
      </c>
      <c r="D48" s="1">
        <f t="shared" si="3"/>
        <v>9.8390284047229493</v>
      </c>
      <c r="E48" s="1">
        <f t="shared" si="4"/>
        <v>-11.43994646362103</v>
      </c>
      <c r="F48" s="1">
        <v>-2.9557583095225359</v>
      </c>
      <c r="G48" s="1">
        <f t="shared" si="5"/>
        <v>74.828041362601581</v>
      </c>
      <c r="H48" s="1">
        <f t="shared" si="6"/>
        <v>-8.4841881540984936</v>
      </c>
      <c r="I48" s="1">
        <v>3.0795833333333333</v>
      </c>
      <c r="J48" s="1">
        <v>65097823.916666664</v>
      </c>
      <c r="K48" s="1">
        <v>0.95991019274311706</v>
      </c>
      <c r="L48" s="1">
        <v>89.155900000000003</v>
      </c>
      <c r="M48" s="1">
        <f t="shared" si="2"/>
        <v>3.3156789747717096E-2</v>
      </c>
      <c r="N48" s="1">
        <v>173951.17669694571</v>
      </c>
      <c r="O48" s="1">
        <v>13579499.999999993</v>
      </c>
      <c r="P48" s="1">
        <v>1.0804715150043027</v>
      </c>
    </row>
    <row r="49" spans="1:16" x14ac:dyDescent="0.3">
      <c r="A49">
        <v>2007</v>
      </c>
      <c r="B49" s="1">
        <v>14431.687885095895</v>
      </c>
      <c r="C49" s="1">
        <v>896980174.07190299</v>
      </c>
      <c r="D49" s="1">
        <f t="shared" si="3"/>
        <v>21.520578071002184</v>
      </c>
      <c r="E49" s="1">
        <f t="shared" si="4"/>
        <v>-4.9028789709043448</v>
      </c>
      <c r="F49" s="1">
        <v>-2.6649195479412908</v>
      </c>
      <c r="G49" s="1">
        <f t="shared" si="5"/>
        <v>64.602649958620546</v>
      </c>
      <c r="H49" s="1">
        <f t="shared" si="6"/>
        <v>-2.2379594229630539</v>
      </c>
      <c r="I49" s="1">
        <v>3.1256250000000008</v>
      </c>
      <c r="J49" s="1">
        <v>83994408.666666672</v>
      </c>
      <c r="K49" s="1">
        <v>0.99908670586220671</v>
      </c>
      <c r="L49" s="1">
        <v>108.34276506440463</v>
      </c>
      <c r="M49" s="1">
        <f t="shared" si="2"/>
        <v>2.882306338733576E-2</v>
      </c>
      <c r="N49" s="1">
        <v>185394.26900344624</v>
      </c>
      <c r="O49" s="1">
        <v>19684899.999999993</v>
      </c>
      <c r="P49" s="1">
        <v>1.0900765087504758</v>
      </c>
    </row>
    <row r="50" spans="1:16" x14ac:dyDescent="0.3">
      <c r="A50">
        <v>2008</v>
      </c>
      <c r="B50" s="1">
        <v>14857.594168159234</v>
      </c>
      <c r="C50" s="1">
        <v>1149646090.5836353</v>
      </c>
      <c r="D50" s="1">
        <f t="shared" si="3"/>
        <v>20.598500517063091</v>
      </c>
      <c r="E50" s="1">
        <f t="shared" si="4"/>
        <v>-3.2553066198824587</v>
      </c>
      <c r="F50" s="1">
        <v>-2.0962886054581631</v>
      </c>
      <c r="G50" s="1">
        <f t="shared" si="5"/>
        <v>51.703046349437905</v>
      </c>
      <c r="H50" s="1">
        <f t="shared" si="6"/>
        <v>-1.1590180144242956</v>
      </c>
      <c r="I50" s="1">
        <v>3.1817916666666668</v>
      </c>
      <c r="J50" s="1">
        <v>100039297</v>
      </c>
      <c r="K50" s="1">
        <v>1</v>
      </c>
      <c r="L50" s="1">
        <v>130.65975008639646</v>
      </c>
      <c r="M50" s="1">
        <f t="shared" si="2"/>
        <v>2.4351735439282284E-2</v>
      </c>
      <c r="N50" s="1">
        <v>186813.62997335079</v>
      </c>
      <c r="O50" s="1">
        <v>24275800.000000007</v>
      </c>
      <c r="P50" s="1">
        <v>1.0405723310346406</v>
      </c>
    </row>
    <row r="51" spans="1:16" x14ac:dyDescent="0.3">
      <c r="A51">
        <v>2009</v>
      </c>
      <c r="B51" s="1">
        <v>13798.503291285644</v>
      </c>
      <c r="C51" s="1">
        <v>1247929268.9250195</v>
      </c>
      <c r="D51" s="1">
        <f t="shared" si="3"/>
        <v>18.473658824159923</v>
      </c>
      <c r="E51" s="1">
        <f t="shared" si="4"/>
        <v>5.2613250839696066</v>
      </c>
      <c r="F51" s="1">
        <v>-0.39972618033848573</v>
      </c>
      <c r="G51" s="1">
        <f t="shared" si="5"/>
        <v>57.603465168606917</v>
      </c>
      <c r="H51" s="1">
        <f t="shared" si="6"/>
        <v>5.6610512643080924</v>
      </c>
      <c r="I51" s="1">
        <v>3.7652916666666667</v>
      </c>
      <c r="J51" s="1">
        <v>104838619.08333333</v>
      </c>
      <c r="K51" s="1">
        <v>1.0272133112620583</v>
      </c>
      <c r="L51" s="1">
        <v>154.79738653785734</v>
      </c>
      <c r="M51" s="1">
        <f t="shared" si="2"/>
        <v>2.4985936825478641E-2</v>
      </c>
      <c r="N51" s="1">
        <v>190914.95835977502</v>
      </c>
      <c r="O51" s="1">
        <v>29259200</v>
      </c>
      <c r="P51" s="1">
        <v>0.94081474923650521</v>
      </c>
    </row>
    <row r="52" spans="1:16" x14ac:dyDescent="0.3">
      <c r="A52">
        <v>2010</v>
      </c>
      <c r="B52" s="1">
        <v>14986.542590086881</v>
      </c>
      <c r="C52" s="1">
        <v>1661720925.9445815</v>
      </c>
      <c r="D52" s="1">
        <f t="shared" si="3"/>
        <v>27.028860942730493</v>
      </c>
      <c r="E52" s="1">
        <f t="shared" si="4"/>
        <v>-2.7630494196957782</v>
      </c>
      <c r="F52" s="1">
        <v>-1.4887096632027914</v>
      </c>
      <c r="G52" s="1">
        <f t="shared" si="5"/>
        <v>42.525338837512322</v>
      </c>
      <c r="H52" s="1">
        <f t="shared" si="6"/>
        <v>-1.274339756492987</v>
      </c>
      <c r="I52" s="1">
        <v>3.9807333333333332</v>
      </c>
      <c r="J52" s="1">
        <v>130882176.56748335</v>
      </c>
      <c r="K52" s="1">
        <v>1.0425775824343093</v>
      </c>
      <c r="L52" s="1">
        <v>196.63735688815581</v>
      </c>
      <c r="M52" s="1">
        <f t="shared" si="2"/>
        <v>2.1105975998970111E-2</v>
      </c>
      <c r="N52" s="1">
        <v>177518.15937392958</v>
      </c>
      <c r="O52" s="1">
        <v>27410399.999999955</v>
      </c>
      <c r="P52" s="1">
        <v>1.1012539815610023</v>
      </c>
    </row>
    <row r="53" spans="1:16" x14ac:dyDescent="0.3">
      <c r="A53">
        <v>2011</v>
      </c>
      <c r="B53" s="1">
        <v>15703.762384785598</v>
      </c>
      <c r="C53" s="1">
        <v>2179024103.6307774</v>
      </c>
      <c r="D53" s="1">
        <f t="shared" si="3"/>
        <v>22.825372352660889</v>
      </c>
      <c r="E53" s="1">
        <f t="shared" si="4"/>
        <v>-0.70200674522421114</v>
      </c>
      <c r="F53" s="1">
        <v>0.76426873719528787</v>
      </c>
      <c r="G53" s="1">
        <f t="shared" si="5"/>
        <v>38.227000690697515</v>
      </c>
      <c r="H53" s="1">
        <f t="shared" si="6"/>
        <v>-1.466275482419499</v>
      </c>
      <c r="I53" s="1">
        <v>4.3814583333333328</v>
      </c>
      <c r="J53" s="1">
        <v>180803954.47621408</v>
      </c>
      <c r="K53" s="1">
        <v>1.0734630972087447</v>
      </c>
      <c r="L53" s="1">
        <v>241.52056578230804</v>
      </c>
      <c r="M53" s="1">
        <f t="shared" si="2"/>
        <v>1.9473844049497476E-2</v>
      </c>
      <c r="N53" s="1">
        <v>190113.76938319305</v>
      </c>
      <c r="O53" s="1">
        <v>45241300.000000015</v>
      </c>
      <c r="P53" s="1">
        <v>1.0600395169280579</v>
      </c>
    </row>
    <row r="54" spans="1:16" x14ac:dyDescent="0.3">
      <c r="A54">
        <v>2012</v>
      </c>
      <c r="B54" s="1">
        <v>15376.794238816459</v>
      </c>
      <c r="C54" s="1">
        <v>2637913848.2155499</v>
      </c>
      <c r="D54" s="1">
        <f t="shared" si="3"/>
        <v>25.20201317546902</v>
      </c>
      <c r="E54" s="1">
        <f t="shared" si="4"/>
        <v>3.0499940834290964</v>
      </c>
      <c r="F54" s="1">
        <v>0.33443851875480868</v>
      </c>
      <c r="G54" s="1">
        <f t="shared" si="5"/>
        <v>43.89953552420463</v>
      </c>
      <c r="H54" s="1">
        <f t="shared" si="6"/>
        <v>2.7155555646742879</v>
      </c>
      <c r="I54" s="1">
        <v>5.8409166666666659</v>
      </c>
      <c r="J54" s="1">
        <v>245691482.46162406</v>
      </c>
      <c r="K54" s="1">
        <v>1.0921523298513993</v>
      </c>
      <c r="L54" s="1">
        <v>302.38861059223262</v>
      </c>
      <c r="M54" s="1">
        <f t="shared" si="2"/>
        <v>2.109593590007959E-2</v>
      </c>
      <c r="N54" s="1">
        <v>198262.01827258259</v>
      </c>
      <c r="O54" s="1">
        <v>53585899.999999873</v>
      </c>
      <c r="P54" s="1">
        <v>0.98973579545567913</v>
      </c>
    </row>
    <row r="55" spans="1:16" x14ac:dyDescent="0.3">
      <c r="A55">
        <v>2013</v>
      </c>
      <c r="B55" s="1">
        <v>15581.240217675315</v>
      </c>
      <c r="C55" s="1">
        <v>3348308488.2272053</v>
      </c>
      <c r="D55" s="1">
        <f t="shared" si="3"/>
        <v>27.949045300151674</v>
      </c>
      <c r="E55" s="1">
        <f t="shared" si="4"/>
        <v>2.2191824970464231</v>
      </c>
      <c r="F55" s="1">
        <v>1.1151451585564294</v>
      </c>
      <c r="G55" s="1">
        <f t="shared" si="5"/>
        <v>53.260915488205072</v>
      </c>
      <c r="H55" s="1">
        <f t="shared" si="6"/>
        <v>1.1040373384899937</v>
      </c>
      <c r="I55" s="1">
        <v>8.8254166666666674</v>
      </c>
      <c r="J55" s="1">
        <v>315643016.42798752</v>
      </c>
      <c r="K55" s="1">
        <v>1.1085535704092699</v>
      </c>
      <c r="L55" s="1">
        <v>386.90334034915497</v>
      </c>
      <c r="M55" s="1">
        <f t="shared" si="2"/>
        <v>2.5286540941605439E-2</v>
      </c>
      <c r="N55" s="1">
        <v>202068.61857692333</v>
      </c>
      <c r="O55" s="1">
        <v>49100400.000000097</v>
      </c>
      <c r="P55" s="1">
        <v>1.0240532378079437</v>
      </c>
    </row>
    <row r="56" spans="1:16" x14ac:dyDescent="0.3">
      <c r="A56">
        <v>2014</v>
      </c>
      <c r="B56" s="1">
        <v>15023.832301197948</v>
      </c>
      <c r="C56" s="1">
        <v>4579086425.410099</v>
      </c>
      <c r="D56" s="1">
        <f t="shared" si="3"/>
        <v>38.420349296985101</v>
      </c>
      <c r="E56" s="1">
        <f t="shared" si="4"/>
        <v>3.9998024632071925</v>
      </c>
      <c r="F56" s="1">
        <v>1.6434588258128391</v>
      </c>
      <c r="G56" s="1">
        <f t="shared" si="5"/>
        <v>59.783596959504791</v>
      </c>
      <c r="H56" s="1">
        <f t="shared" si="6"/>
        <v>2.3563436373943536</v>
      </c>
      <c r="I56" s="1">
        <v>12.471350531632112</v>
      </c>
      <c r="J56" s="1">
        <v>462564475</v>
      </c>
      <c r="K56" s="1">
        <v>1.1169397035599444</v>
      </c>
      <c r="L56" s="1">
        <v>535.55295515300338</v>
      </c>
      <c r="M56" s="1">
        <f t="shared" si="2"/>
        <v>2.6010026518878425E-2</v>
      </c>
      <c r="N56" s="1">
        <v>219506.50541423835</v>
      </c>
      <c r="O56" s="1">
        <v>96473300.00000003</v>
      </c>
      <c r="P56" s="1">
        <v>0.9748738467918604</v>
      </c>
    </row>
    <row r="57" spans="1:16" x14ac:dyDescent="0.3">
      <c r="A57">
        <v>2015</v>
      </c>
      <c r="B57" s="1">
        <v>15264.661719974072</v>
      </c>
      <c r="C57" s="1">
        <v>5954510895.6923409</v>
      </c>
      <c r="D57" s="1">
        <f t="shared" si="3"/>
        <v>27.735412063818977</v>
      </c>
      <c r="E57" s="1">
        <f t="shared" si="4"/>
        <v>3.4944261559339993</v>
      </c>
      <c r="F57" s="1">
        <v>2.7368948156245074</v>
      </c>
      <c r="G57" s="1">
        <f t="shared" si="5"/>
        <v>54.693928142729689</v>
      </c>
      <c r="H57" s="1">
        <f t="shared" si="6"/>
        <v>0.75753134030949187</v>
      </c>
      <c r="I57" s="1">
        <v>13.982419005215059</v>
      </c>
      <c r="J57" s="1">
        <v>623889517</v>
      </c>
      <c r="K57" s="1">
        <v>1.1250879996955685</v>
      </c>
      <c r="L57" s="1">
        <v>684.0907740846485</v>
      </c>
      <c r="M57" s="1">
        <f t="shared" si="2"/>
        <v>2.2996146747531084E-2</v>
      </c>
      <c r="N57" s="1">
        <v>232917.91708761541</v>
      </c>
      <c r="O57" s="1">
        <v>123206300.00000003</v>
      </c>
      <c r="P57" s="1">
        <v>1.0264727141477579</v>
      </c>
    </row>
    <row r="58" spans="1:16" x14ac:dyDescent="0.3">
      <c r="A58">
        <v>2016</v>
      </c>
      <c r="B58" s="1">
        <v>14767.693532876965</v>
      </c>
      <c r="C58" s="1">
        <v>8188748798.6583061</v>
      </c>
      <c r="D58" s="1">
        <f t="shared" si="3"/>
        <v>39.78804809237959</v>
      </c>
      <c r="E58" s="1">
        <f t="shared" si="4"/>
        <v>6.3703302446624761</v>
      </c>
      <c r="F58" s="1">
        <v>2.5990551820916927</v>
      </c>
      <c r="G58" s="1">
        <f t="shared" si="5"/>
        <v>50.550556016472612</v>
      </c>
      <c r="H58" s="1">
        <f t="shared" si="6"/>
        <v>3.7712750625707834</v>
      </c>
      <c r="I58" s="1">
        <v>15.011240050884789</v>
      </c>
      <c r="J58" s="1">
        <v>821664245</v>
      </c>
      <c r="K58" s="1">
        <v>1.1484293243526076</v>
      </c>
      <c r="L58" s="1">
        <v>956.27714027298032</v>
      </c>
      <c r="M58" s="1">
        <f t="shared" si="2"/>
        <v>1.8027564963449039E-2</v>
      </c>
      <c r="N58" s="1">
        <v>275757.23487747496</v>
      </c>
      <c r="O58" s="1">
        <v>323496799.99999988</v>
      </c>
      <c r="P58" s="1">
        <v>0.97754655866338436</v>
      </c>
    </row>
    <row r="59" spans="1:16" x14ac:dyDescent="0.3">
      <c r="A59">
        <v>2017</v>
      </c>
      <c r="B59" s="1"/>
      <c r="C59" s="1">
        <v>10558497343</v>
      </c>
      <c r="D59" s="1">
        <f t="shared" si="3"/>
        <v>25.03919999999993</v>
      </c>
      <c r="E59" s="1">
        <f t="shared" si="4"/>
        <v>3.6108914367052929</v>
      </c>
      <c r="F59" s="1">
        <v>3.8276497769631539</v>
      </c>
      <c r="G59" s="1">
        <f t="shared" si="5"/>
        <v>52.936610313944541</v>
      </c>
      <c r="H59" s="1">
        <f t="shared" si="6"/>
        <v>-0.216758340257861</v>
      </c>
      <c r="I59" s="1">
        <v>16.974484471912103</v>
      </c>
      <c r="J59" s="1">
        <v>839482166.91666663</v>
      </c>
      <c r="K59" s="1">
        <v>1.1726506459653327</v>
      </c>
      <c r="L59" s="1">
        <v>1195.7212859802116</v>
      </c>
      <c r="M59" s="1">
        <f t="shared" si="2"/>
        <v>1.6646973182047754E-2</v>
      </c>
      <c r="N59" s="1">
        <v>329277.19264292251</v>
      </c>
      <c r="O59" s="1">
        <v>224907200</v>
      </c>
      <c r="P59" s="1">
        <v>0.97754655866338436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B341-2E2B-4B4E-B51B-7B537242D4D8}">
  <dimension ref="A1:Q59"/>
  <sheetViews>
    <sheetView workbookViewId="0">
      <selection activeCell="J1" sqref="J1:L1"/>
    </sheetView>
  </sheetViews>
  <sheetFormatPr defaultRowHeight="14.4" x14ac:dyDescent="0.3"/>
  <cols>
    <col min="1" max="1" width="5.77734375" bestFit="1" customWidth="1"/>
    <col min="2" max="2" width="13.109375" bestFit="1" customWidth="1"/>
    <col min="3" max="3" width="17.6640625" bestFit="1" customWidth="1"/>
    <col min="4" max="4" width="10.44140625" bestFit="1" customWidth="1"/>
    <col min="5" max="5" width="15.21875" bestFit="1" customWidth="1"/>
    <col min="6" max="6" width="12.6640625" bestFit="1" customWidth="1"/>
    <col min="7" max="7" width="8.109375" bestFit="1" customWidth="1"/>
    <col min="9" max="9" width="7.6640625" bestFit="1" customWidth="1"/>
    <col min="10" max="10" width="13.109375" bestFit="1" customWidth="1"/>
    <col min="11" max="11" width="15.21875" bestFit="1" customWidth="1"/>
    <col min="12" max="12" width="7.6640625" bestFit="1" customWidth="1"/>
    <col min="14" max="16" width="7.6640625" bestFit="1" customWidth="1"/>
    <col min="17" max="17" width="12.6640625" bestFit="1" customWidth="1"/>
    <col min="18" max="18" width="7.6640625" bestFit="1" customWidth="1"/>
  </cols>
  <sheetData>
    <row r="1" spans="1:17" x14ac:dyDescent="0.3">
      <c r="A1" s="6"/>
      <c r="B1" s="13" t="s">
        <v>9</v>
      </c>
      <c r="C1" s="13"/>
      <c r="D1" s="13"/>
      <c r="E1" s="13" t="s">
        <v>10</v>
      </c>
      <c r="F1" s="13"/>
      <c r="G1" s="13"/>
      <c r="H1" s="3"/>
      <c r="I1" s="3"/>
      <c r="J1" s="20" t="s">
        <v>36</v>
      </c>
      <c r="K1" s="15"/>
      <c r="L1" s="15"/>
    </row>
    <row r="2" spans="1:17" x14ac:dyDescent="0.3">
      <c r="A2" s="6" t="s">
        <v>11</v>
      </c>
      <c r="B2" s="6" t="s">
        <v>27</v>
      </c>
      <c r="C2" s="7" t="s">
        <v>26</v>
      </c>
      <c r="D2" s="6" t="s">
        <v>28</v>
      </c>
      <c r="E2" s="7" t="s">
        <v>33</v>
      </c>
      <c r="F2" s="6" t="s">
        <v>32</v>
      </c>
      <c r="G2" s="6" t="s">
        <v>31</v>
      </c>
      <c r="H2" s="5"/>
      <c r="I2" s="6" t="s">
        <v>11</v>
      </c>
      <c r="J2" s="6" t="s">
        <v>27</v>
      </c>
      <c r="K2" s="7" t="s">
        <v>33</v>
      </c>
      <c r="L2" s="7" t="s">
        <v>31</v>
      </c>
    </row>
    <row r="3" spans="1:17" x14ac:dyDescent="0.3">
      <c r="A3" s="8">
        <v>1961</v>
      </c>
      <c r="B3" s="12">
        <f>(Data!G3-Data!G2*Data!M3/Data!M2)/100</f>
        <v>1.6910860508466481E-2</v>
      </c>
      <c r="C3" s="12">
        <f>(Data!J3/Data!C3-Data!J2/Data!C2)</f>
        <v>-2.2135168097672436E-2</v>
      </c>
      <c r="D3" s="12">
        <f>Data!J2/Data!C2*(1-1/(Data!P3*Data!L3/Data!L2))</f>
        <v>2.2241497974851726E-2</v>
      </c>
      <c r="E3" s="12">
        <f>Data!H3/100</f>
        <v>3.8555681963908239E-3</v>
      </c>
      <c r="F3" s="12">
        <f>Data!F3/100</f>
        <v>2.6497990861194341E-2</v>
      </c>
      <c r="G3" s="12">
        <f>SUM(B3:D3)-E3-F3</f>
        <v>-1.3336368671939394E-2</v>
      </c>
      <c r="H3" s="4"/>
      <c r="I3" s="8">
        <v>1961</v>
      </c>
      <c r="J3" s="16">
        <f>Data!G3/100-Data!N2*Data!I3*1000/Data!C3</f>
        <v>2.03008907533581E-2</v>
      </c>
      <c r="K3" s="17">
        <f>Data!O3/Data!C3</f>
        <v>7.2455984412824453E-3</v>
      </c>
      <c r="L3" s="17">
        <f>J3+C3+D3-K3-F3</f>
        <v>-1.3336368671939396E-2</v>
      </c>
    </row>
    <row r="4" spans="1:17" x14ac:dyDescent="0.3">
      <c r="A4" s="8">
        <v>1962</v>
      </c>
      <c r="B4" s="12">
        <f>(Data!G4-Data!G3*Data!M4/Data!M3)/100</f>
        <v>0.12285894159011691</v>
      </c>
      <c r="C4" s="12">
        <f>(Data!J4/Data!C4-Data!J3/Data!C3)</f>
        <v>-1.715885894419078E-2</v>
      </c>
      <c r="D4" s="12">
        <f>Data!J3/Data!C3*(1-1/(Data!P4*Data!L4/Data!L3))</f>
        <v>2.2332894150858085E-2</v>
      </c>
      <c r="E4" s="12">
        <f>Data!H4/100</f>
        <v>1.3723159011003572E-2</v>
      </c>
      <c r="F4" s="12">
        <f>Data!F4/100</f>
        <v>5.0817086739282334E-2</v>
      </c>
      <c r="G4" s="12">
        <f t="shared" ref="G4:G59" si="0">SUM(B4:D4)-E4-F4</f>
        <v>6.3492731046498302E-2</v>
      </c>
      <c r="I4" s="8">
        <v>1962</v>
      </c>
      <c r="J4" s="16">
        <f>Data!G4/100-Data!N3*Data!I4*1000/Data!C4</f>
        <v>0.11834116829501677</v>
      </c>
      <c r="K4" s="17">
        <f>Data!O4/Data!C4</f>
        <v>9.2053857159034649E-3</v>
      </c>
      <c r="L4" s="17">
        <f t="shared" ref="L4:L59" si="1">J4+C4+D4-K4-F4</f>
        <v>6.3492731046498274E-2</v>
      </c>
    </row>
    <row r="5" spans="1:17" x14ac:dyDescent="0.3">
      <c r="A5" s="8">
        <v>1963</v>
      </c>
      <c r="B5" s="12">
        <f>(Data!G5-Data!G4*Data!M5/Data!M4)/100</f>
        <v>1.5369177045566253E-2</v>
      </c>
      <c r="C5" s="12">
        <f>(Data!J5/Data!C5-Data!J4/Data!C4)</f>
        <v>-1.2202078204430894E-3</v>
      </c>
      <c r="D5" s="12">
        <f>Data!J4/Data!C4*(1-1/(Data!P5*Data!L5/Data!L4))</f>
        <v>1.187778860524414E-2</v>
      </c>
      <c r="E5" s="12">
        <f>Data!H5/100</f>
        <v>2.6571139617247719E-3</v>
      </c>
      <c r="F5" s="12">
        <f>Data!F5/100</f>
        <v>4.5652767943780065E-2</v>
      </c>
      <c r="G5" s="12">
        <f t="shared" si="0"/>
        <v>-2.2283124075137533E-2</v>
      </c>
      <c r="I5" s="8">
        <v>1963</v>
      </c>
      <c r="J5" s="16">
        <f>Data!G5/100-Data!N4*Data!I5*1000/Data!C5</f>
        <v>2.1182188509458966E-2</v>
      </c>
      <c r="K5" s="17">
        <f>Data!O5/Data!C5</f>
        <v>8.470125425617531E-3</v>
      </c>
      <c r="L5" s="17">
        <f t="shared" si="1"/>
        <v>-2.2283124075137578E-2</v>
      </c>
    </row>
    <row r="6" spans="1:17" x14ac:dyDescent="0.3">
      <c r="A6" s="8">
        <v>1964</v>
      </c>
      <c r="B6" s="12">
        <f>(Data!G6-Data!G5*Data!M6/Data!M5)/100</f>
        <v>-4.3233518964181955E-2</v>
      </c>
      <c r="C6" s="12">
        <f>(Data!J6/Data!C6-Data!J5/Data!C5)</f>
        <v>5.0643351624193866E-3</v>
      </c>
      <c r="D6" s="12">
        <f>Data!J5/Data!C5*(1-1/(Data!P6*Data!L6/Data!L5))</f>
        <v>1.8378530234397034E-2</v>
      </c>
      <c r="E6" s="12">
        <f>Data!H6/100</f>
        <v>-2.4729417214474917E-2</v>
      </c>
      <c r="F6" s="12">
        <f>Data!F6/100</f>
        <v>4.1395278862563681E-2</v>
      </c>
      <c r="G6" s="12">
        <f t="shared" si="0"/>
        <v>-3.6456515215454302E-2</v>
      </c>
      <c r="I6" s="8">
        <v>1964</v>
      </c>
      <c r="J6" s="16">
        <f>Data!G6/100-Data!N5*Data!I6*1000/Data!C6</f>
        <v>-8.0676351920578315E-3</v>
      </c>
      <c r="K6" s="17">
        <f>Data!O6/Data!C6</f>
        <v>1.0436466557649168E-2</v>
      </c>
      <c r="L6" s="17">
        <f t="shared" si="1"/>
        <v>-3.645651521545426E-2</v>
      </c>
    </row>
    <row r="7" spans="1:17" x14ac:dyDescent="0.3">
      <c r="A7" s="8">
        <v>1965</v>
      </c>
      <c r="B7" s="12">
        <f>(Data!G7-Data!G6*Data!M7/Data!M6)/100</f>
        <v>-1.2775751326656887E-2</v>
      </c>
      <c r="C7" s="12">
        <f>(Data!J7/Data!C7-Data!J6/Data!C6)</f>
        <v>-2.0769953224840376E-4</v>
      </c>
      <c r="D7" s="12">
        <f>Data!J6/Data!C6*(1-1/(Data!P7*Data!L7/Data!L6))</f>
        <v>2.9224810230922948E-2</v>
      </c>
      <c r="E7" s="12">
        <f>Data!H7/100</f>
        <v>3.5188435684686825E-3</v>
      </c>
      <c r="F7" s="12">
        <f>Data!F7/100</f>
        <v>2.4438490757065275E-2</v>
      </c>
      <c r="G7" s="12">
        <f t="shared" si="0"/>
        <v>-1.1715974953516301E-2</v>
      </c>
      <c r="I7" s="8">
        <v>1965</v>
      </c>
      <c r="J7" s="16">
        <f>Data!G7/100-Data!N6*Data!I7*1000/Data!C7</f>
        <v>-8.5012179214157546E-3</v>
      </c>
      <c r="K7" s="17">
        <f>Data!O7/Data!C7</f>
        <v>7.7933769737097997E-3</v>
      </c>
      <c r="L7" s="17">
        <f t="shared" si="1"/>
        <v>-1.1715974953516286E-2</v>
      </c>
    </row>
    <row r="8" spans="1:17" x14ac:dyDescent="0.3">
      <c r="A8" s="8">
        <v>1966</v>
      </c>
      <c r="B8" s="12">
        <f>(Data!G8-Data!G7*Data!M8/Data!M7)/100</f>
        <v>1.3239164960873993E-2</v>
      </c>
      <c r="C8" s="12">
        <f>(Data!J8/Data!C8-Data!J7/Data!C7)</f>
        <v>2.3110950035745148E-3</v>
      </c>
      <c r="D8" s="12">
        <f>Data!J7/Data!C7*(1-1/(Data!P8*Data!L8/Data!L7))</f>
        <v>1.9004051047226557E-2</v>
      </c>
      <c r="E8" s="12">
        <f>Data!H8/100</f>
        <v>1.0593063471236397E-2</v>
      </c>
      <c r="F8" s="12">
        <f>Data!F8/100</f>
        <v>3.1697463033186962E-2</v>
      </c>
      <c r="G8" s="12">
        <f t="shared" si="0"/>
        <v>-7.7362154927482912E-3</v>
      </c>
      <c r="I8" s="8">
        <v>1966</v>
      </c>
      <c r="J8" s="16">
        <f>Data!G8/100-Data!N7*Data!I8*1000/Data!C8</f>
        <v>1.0393144767410961E-2</v>
      </c>
      <c r="K8" s="17">
        <f>Data!O8/Data!C8</f>
        <v>7.7470432777733368E-3</v>
      </c>
      <c r="L8" s="17">
        <f t="shared" si="1"/>
        <v>-7.7362154927482669E-3</v>
      </c>
    </row>
    <row r="9" spans="1:17" x14ac:dyDescent="0.3">
      <c r="A9" s="8">
        <v>1967</v>
      </c>
      <c r="B9" s="12">
        <f>(Data!G9-Data!G8*Data!M9/Data!M8)/100</f>
        <v>-1.7366808974168427E-2</v>
      </c>
      <c r="C9" s="12">
        <f>(Data!J9/Data!C9-Data!J8/Data!C8)</f>
        <v>5.8687879249790659E-3</v>
      </c>
      <c r="D9" s="12">
        <f>Data!J8/Data!C8*(1-1/(Data!P9*Data!L9/Data!L8))</f>
        <v>2.071920838490602E-2</v>
      </c>
      <c r="E9" s="12">
        <f>Data!H9/100</f>
        <v>-1.8317424212009881E-3</v>
      </c>
      <c r="F9" s="12">
        <f>Data!F9/100</f>
        <v>9.2390762290602956E-3</v>
      </c>
      <c r="G9" s="12">
        <f t="shared" si="0"/>
        <v>1.8138535278573505E-3</v>
      </c>
      <c r="I9" s="8">
        <v>1967</v>
      </c>
      <c r="J9" s="16">
        <f>Data!G9/100-Data!N8*Data!I9*1000/Data!C9</f>
        <v>-7.9220208636656408E-3</v>
      </c>
      <c r="K9" s="17">
        <f>Data!O9/Data!C9</f>
        <v>7.6130456893017846E-3</v>
      </c>
      <c r="L9" s="17">
        <f t="shared" si="1"/>
        <v>1.8138535278573644E-3</v>
      </c>
    </row>
    <row r="10" spans="1:17" ht="16.8" customHeight="1" x14ac:dyDescent="0.3">
      <c r="A10" s="8">
        <v>1968</v>
      </c>
      <c r="B10" s="12">
        <f>(Data!G10-Data!G9*Data!M10/Data!M9)/100</f>
        <v>-1.0537071172355326E-2</v>
      </c>
      <c r="C10" s="12">
        <f>(Data!J10/Data!C10-Data!J9/Data!C9)</f>
        <v>7.1136822525371124E-3</v>
      </c>
      <c r="D10" s="12">
        <f>Data!J9/Data!C9*(1-1/(Data!P10*Data!L10/Data!L9))</f>
        <v>1.1962767648489778E-2</v>
      </c>
      <c r="E10" s="12">
        <f>Data!H10/100</f>
        <v>-7.0470025705157147E-3</v>
      </c>
      <c r="F10" s="12">
        <f>Data!F10/100</f>
        <v>1.0610965184615939E-2</v>
      </c>
      <c r="G10" s="12">
        <f t="shared" si="0"/>
        <v>4.9754161145713401E-3</v>
      </c>
      <c r="I10" s="8">
        <v>1968</v>
      </c>
      <c r="J10" s="16">
        <f>Data!G10/100-Data!N9*Data!I10*1000/Data!C10</f>
        <v>4.1229553237406846E-3</v>
      </c>
      <c r="K10" s="17">
        <f>Data!O10/Data!C10</f>
        <v>7.6130239255802756E-3</v>
      </c>
      <c r="L10" s="17">
        <f t="shared" si="1"/>
        <v>4.9754161145713609E-3</v>
      </c>
    </row>
    <row r="11" spans="1:17" x14ac:dyDescent="0.3">
      <c r="A11" s="8">
        <v>1969</v>
      </c>
      <c r="B11" s="12">
        <f>(Data!G11-Data!G10*Data!M11/Data!M10)/100</f>
        <v>-1.1950347452340112E-2</v>
      </c>
      <c r="C11" s="12">
        <f>(Data!J11/Data!C11-Data!J10/Data!C10)</f>
        <v>-6.474790447604184E-3</v>
      </c>
      <c r="D11" s="12">
        <f>Data!J10/Data!C10*(1-1/(Data!P11*Data!L11/Data!L10))</f>
        <v>1.4469503325482382E-2</v>
      </c>
      <c r="E11" s="12">
        <f>Data!H11/100</f>
        <v>-1.6530278750769734E-2</v>
      </c>
      <c r="F11" s="12">
        <f>Data!F11/100</f>
        <v>7.9763709046513139E-3</v>
      </c>
      <c r="G11" s="12">
        <f t="shared" si="0"/>
        <v>4.598273271656508E-3</v>
      </c>
      <c r="I11" s="8">
        <v>1969</v>
      </c>
      <c r="J11" s="16">
        <f>Data!G11/100-Data!N10*Data!I11*1000/Data!C11</f>
        <v>1.1093728734727692E-2</v>
      </c>
      <c r="K11" s="17">
        <f>Data!O11/Data!C11</f>
        <v>6.5137974362980888E-3</v>
      </c>
      <c r="L11" s="17">
        <f t="shared" si="1"/>
        <v>4.5982732716564872E-3</v>
      </c>
    </row>
    <row r="12" spans="1:17" x14ac:dyDescent="0.3">
      <c r="A12" s="8">
        <v>1970</v>
      </c>
      <c r="B12" s="12">
        <f>(Data!G12-Data!G11*Data!M12/Data!M11)/100</f>
        <v>1.1110433385064322E-2</v>
      </c>
      <c r="C12" s="12">
        <f>(Data!J12/Data!C12-Data!J11/Data!C11)</f>
        <v>-4.5490309906788262E-3</v>
      </c>
      <c r="D12" s="12">
        <f>Data!J11/Data!C11*(1-1/(Data!P12*Data!L12/Data!L11))</f>
        <v>1.8902700644209489E-2</v>
      </c>
      <c r="E12" s="12">
        <f>Data!H12/100</f>
        <v>5.822497520630826E-3</v>
      </c>
      <c r="F12" s="12">
        <f>Data!F12/100</f>
        <v>9.2405956805412526E-3</v>
      </c>
      <c r="G12" s="12">
        <f t="shared" si="0"/>
        <v>1.0401009837422905E-2</v>
      </c>
      <c r="I12" s="8">
        <v>1970</v>
      </c>
      <c r="J12" s="16">
        <f>Data!G12/100-Data!N11*Data!I12*1000/Data!C12</f>
        <v>1.1682854593693309E-2</v>
      </c>
      <c r="K12" s="17">
        <f>Data!O12/Data!C12</f>
        <v>6.3949187292597935E-3</v>
      </c>
      <c r="L12" s="17">
        <f t="shared" si="1"/>
        <v>1.0401009837422925E-2</v>
      </c>
      <c r="N12" s="11"/>
      <c r="O12" s="11"/>
      <c r="P12" s="11"/>
      <c r="Q12" s="11"/>
    </row>
    <row r="13" spans="1:17" x14ac:dyDescent="0.3">
      <c r="A13" s="8">
        <v>1971</v>
      </c>
      <c r="B13" s="12">
        <f>(Data!G13-Data!G12*Data!M13/Data!M12)/100</f>
        <v>1.2508541322209013E-2</v>
      </c>
      <c r="C13" s="12">
        <f>(Data!J13/Data!C13-Data!J12/Data!C12)</f>
        <v>-1.6359214073338027E-2</v>
      </c>
      <c r="D13" s="12">
        <f>Data!J12/Data!C12*(1-1/(Data!P13*Data!L13/Data!L12))</f>
        <v>2.8333869898489298E-2</v>
      </c>
      <c r="E13" s="12">
        <f>Data!H13/100</f>
        <v>-3.4603478596525739E-3</v>
      </c>
      <c r="F13" s="12">
        <f>Data!F13/100</f>
        <v>2.9656975501163512E-2</v>
      </c>
      <c r="G13" s="12">
        <f t="shared" si="0"/>
        <v>-1.7134304941506563E-3</v>
      </c>
      <c r="I13" s="8">
        <v>1971</v>
      </c>
      <c r="J13" s="16">
        <f>Data!G13/100-Data!N12*Data!I13*1000/Data!C13</f>
        <v>2.3045348975944041E-2</v>
      </c>
      <c r="K13" s="17">
        <f>Data!O13/Data!C13</f>
        <v>7.0764597940824363E-3</v>
      </c>
      <c r="L13" s="17">
        <f t="shared" si="1"/>
        <v>-1.713430494150639E-3</v>
      </c>
      <c r="N13" s="11"/>
      <c r="O13" s="11"/>
      <c r="P13" s="11"/>
      <c r="Q13" s="11"/>
    </row>
    <row r="14" spans="1:17" x14ac:dyDescent="0.3">
      <c r="A14" s="8">
        <v>1972</v>
      </c>
      <c r="B14" s="12">
        <f>(Data!G14-Data!G13*Data!M14/Data!M13)/100</f>
        <v>-6.1287927996466962E-3</v>
      </c>
      <c r="C14" s="12">
        <f>(Data!J14/Data!C14-Data!J13/Data!C13)</f>
        <v>-1.2680302333492259E-2</v>
      </c>
      <c r="D14" s="12">
        <f>Data!J13/Data!C13*(1-1/(Data!P14*Data!L14/Data!L13))</f>
        <v>2.8947445081790119E-2</v>
      </c>
      <c r="E14" s="12">
        <f>Data!H14/100</f>
        <v>-3.8417659779807489E-4</v>
      </c>
      <c r="F14" s="12">
        <f>Data!F14/100</f>
        <v>3.9720083264368676E-2</v>
      </c>
      <c r="G14" s="12">
        <f t="shared" si="0"/>
        <v>-2.9197556717919439E-2</v>
      </c>
      <c r="I14" s="8">
        <v>1972</v>
      </c>
      <c r="J14" s="16">
        <f>Data!G14/100-Data!N13*Data!I14*1000/Data!C14</f>
        <v>2.9690386498664456E-3</v>
      </c>
      <c r="K14" s="17">
        <f>Data!O14/Data!C14</f>
        <v>8.7136548517150261E-3</v>
      </c>
      <c r="L14" s="17">
        <f t="shared" si="1"/>
        <v>-2.9197556717919397E-2</v>
      </c>
      <c r="N14" s="11"/>
      <c r="O14" s="11"/>
      <c r="P14" s="11"/>
      <c r="Q14" s="11"/>
    </row>
    <row r="15" spans="1:17" x14ac:dyDescent="0.3">
      <c r="A15" s="8">
        <v>1973</v>
      </c>
      <c r="B15" s="12">
        <f>(Data!G15-Data!G14*Data!M15/Data!M14)/100</f>
        <v>2.7854978722879763E-3</v>
      </c>
      <c r="C15" s="12">
        <f>(Data!J15/Data!C15-Data!J14/Data!C14)</f>
        <v>9.9644433822964965E-3</v>
      </c>
      <c r="D15" s="12">
        <f>Data!J14/Data!C14*(1-1/(Data!P15*Data!L15/Data!L14))</f>
        <v>1.9273878270885215E-2</v>
      </c>
      <c r="E15" s="12">
        <f>Data!H15/100</f>
        <v>-3.0654093550979117E-2</v>
      </c>
      <c r="F15" s="12">
        <f>Data!F15/100</f>
        <v>5.4393313407354184E-2</v>
      </c>
      <c r="G15" s="12">
        <f t="shared" si="0"/>
        <v>8.2845996690946236E-3</v>
      </c>
      <c r="I15" s="8">
        <v>1973</v>
      </c>
      <c r="J15" s="16">
        <f>Data!G15/100-Data!N14*Data!I15*1000/Data!C15</f>
        <v>4.1629497744867988E-2</v>
      </c>
      <c r="K15" s="17">
        <f>Data!O15/Data!C15</f>
        <v>8.1899063216009215E-3</v>
      </c>
      <c r="L15" s="17">
        <f t="shared" si="1"/>
        <v>8.2845996690945958E-3</v>
      </c>
      <c r="N15" s="11"/>
      <c r="O15" s="11"/>
      <c r="P15" s="11"/>
      <c r="Q15" s="11"/>
    </row>
    <row r="16" spans="1:17" x14ac:dyDescent="0.3">
      <c r="A16" s="8">
        <v>1974</v>
      </c>
      <c r="B16" s="12">
        <f>(Data!G16-Data!G15*Data!M16/Data!M15)/100</f>
        <v>-4.2343884951410969E-3</v>
      </c>
      <c r="C16" s="12">
        <f>(Data!J16/Data!C16-Data!J15/Data!C15)</f>
        <v>2.3841281324211233E-2</v>
      </c>
      <c r="D16" s="12">
        <f>Data!J15/Data!C15*(1-1/(Data!P16*Data!L16/Data!L15))</f>
        <v>2.251117759608439E-2</v>
      </c>
      <c r="E16" s="12">
        <f>Data!H16/100</f>
        <v>-1.6403573272398414E-2</v>
      </c>
      <c r="F16" s="12">
        <f>Data!F16/100</f>
        <v>5.5336800153854275E-2</v>
      </c>
      <c r="G16" s="12">
        <f t="shared" si="0"/>
        <v>3.1848435436986691E-3</v>
      </c>
      <c r="I16" s="8">
        <v>1974</v>
      </c>
      <c r="J16" s="16">
        <f>Data!G16/100-Data!N15*Data!I16*1000/Data!C16</f>
        <v>2.1557396624990566E-2</v>
      </c>
      <c r="K16" s="17">
        <f>Data!O16/Data!C16</f>
        <v>9.388211847733299E-3</v>
      </c>
      <c r="L16" s="17">
        <f t="shared" si="1"/>
        <v>3.1848435436986205E-3</v>
      </c>
      <c r="N16" s="11"/>
      <c r="O16" s="11"/>
      <c r="P16" s="11"/>
      <c r="Q16" s="11"/>
    </row>
    <row r="17" spans="1:17" x14ac:dyDescent="0.3">
      <c r="A17" s="8">
        <v>1975</v>
      </c>
      <c r="B17" s="12">
        <f>(Data!G17-Data!G16*Data!M17/Data!M16)/100</f>
        <v>4.7264316523747782E-2</v>
      </c>
      <c r="C17" s="12">
        <f>(Data!J17/Data!C17-Data!J16/Data!C16)</f>
        <v>-3.0966694579684491E-2</v>
      </c>
      <c r="D17" s="12">
        <f>Data!J16/Data!C16*(1-1/(Data!P17*Data!L17/Data!L16))</f>
        <v>7.191550138844291E-2</v>
      </c>
      <c r="E17" s="12">
        <f>Data!H17/100</f>
        <v>7.8981642830209031E-2</v>
      </c>
      <c r="F17" s="12">
        <f>Data!F17/100</f>
        <v>0.10588035021160305</v>
      </c>
      <c r="G17" s="12">
        <f t="shared" si="0"/>
        <v>-9.664886970930589E-2</v>
      </c>
      <c r="I17" s="8">
        <v>1975</v>
      </c>
      <c r="J17" s="16">
        <f>Data!G17/100-Data!N16*Data!I17*1000/Data!C17</f>
        <v>-2.2013930377300261E-2</v>
      </c>
      <c r="K17" s="17">
        <f>Data!O17/Data!C17</f>
        <v>9.7033959291609878E-3</v>
      </c>
      <c r="L17" s="17">
        <f t="shared" si="1"/>
        <v>-9.664886970930589E-2</v>
      </c>
      <c r="N17" s="11"/>
      <c r="O17" s="11"/>
      <c r="P17" s="11"/>
      <c r="Q17" s="11"/>
    </row>
    <row r="18" spans="1:17" x14ac:dyDescent="0.3">
      <c r="A18" s="8">
        <v>1976</v>
      </c>
      <c r="B18" s="12">
        <f>(Data!G18-Data!G17*Data!M18/Data!M17)/100</f>
        <v>1.2808255187273935E-2</v>
      </c>
      <c r="C18" s="12">
        <f>(Data!J18/Data!C18-Data!J17/Data!C17)</f>
        <v>-3.8568367678682991E-3</v>
      </c>
      <c r="D18" s="12">
        <f>Data!J17/Data!C17*(1-1/(Data!P18*Data!L18/Data!L17))</f>
        <v>4.8190772997842669E-2</v>
      </c>
      <c r="E18" s="12">
        <f>Data!H18/100</f>
        <v>-3.5489454361690709E-2</v>
      </c>
      <c r="F18" s="12">
        <f>Data!F18/100</f>
        <v>7.0956493084184141E-2</v>
      </c>
      <c r="G18" s="12">
        <f t="shared" si="0"/>
        <v>2.1675152694754868E-2</v>
      </c>
      <c r="I18" s="8">
        <v>1976</v>
      </c>
      <c r="J18" s="16">
        <f>Data!G18/100-Data!N17*Data!I18*1000/Data!C18</f>
        <v>6.3091448157886421E-2</v>
      </c>
      <c r="K18" s="17">
        <f>Data!O18/Data!C18</f>
        <v>1.4793738608921744E-2</v>
      </c>
      <c r="L18" s="17">
        <f t="shared" si="1"/>
        <v>2.1675152694754896E-2</v>
      </c>
    </row>
    <row r="19" spans="1:17" x14ac:dyDescent="0.3">
      <c r="A19" s="8">
        <v>1977</v>
      </c>
      <c r="B19" s="12">
        <f>(Data!G19-Data!G18*Data!M19/Data!M18)/100</f>
        <v>-1.2228867461393537E-2</v>
      </c>
      <c r="C19" s="12">
        <f>(Data!J19/Data!C19-Data!J18/Data!C18)</f>
        <v>1.4718297058925585E-2</v>
      </c>
      <c r="D19" s="12">
        <f>Data!J18/Data!C18*(1-1/(Data!P19*Data!L19/Data!L18))</f>
        <v>3.7538901561820069E-2</v>
      </c>
      <c r="E19" s="12">
        <f>Data!H19/100</f>
        <v>9.2465462060315473E-3</v>
      </c>
      <c r="F19" s="12">
        <f>Data!F19/100</f>
        <v>1.8911440892522129E-5</v>
      </c>
      <c r="G19" s="12">
        <f t="shared" si="0"/>
        <v>3.0762873512428044E-2</v>
      </c>
      <c r="I19" s="8">
        <v>1977</v>
      </c>
      <c r="J19" s="16">
        <f>Data!G19/100-Data!N18*Data!I19*1000/Data!C19</f>
        <v>1.1591463990884537E-2</v>
      </c>
      <c r="K19" s="17">
        <f>Data!O19/Data!C19</f>
        <v>3.306687765830961E-2</v>
      </c>
      <c r="L19" s="17">
        <f t="shared" si="1"/>
        <v>3.0762873512428058E-2</v>
      </c>
    </row>
    <row r="20" spans="1:17" x14ac:dyDescent="0.3">
      <c r="A20" s="8">
        <v>1978</v>
      </c>
      <c r="B20" s="12">
        <f>(Data!G20-Data!G19*Data!M20/Data!M19)/100</f>
        <v>5.6837959662539142E-2</v>
      </c>
      <c r="C20" s="12">
        <f>(Data!J20/Data!C20-Data!J19/Data!C19)</f>
        <v>-2.1896853543511979E-3</v>
      </c>
      <c r="D20" s="12">
        <f>Data!J19/Data!C19*(1-1/(Data!P20*Data!L20/Data!L19))</f>
        <v>4.4847118415978132E-2</v>
      </c>
      <c r="E20" s="12">
        <f>Data!H20/100</f>
        <v>1.4458879942160859E-2</v>
      </c>
      <c r="F20" s="12">
        <f>Data!F20/100</f>
        <v>2.3171011210353108E-2</v>
      </c>
      <c r="G20" s="12">
        <f t="shared" si="0"/>
        <v>6.1865501571652111E-2</v>
      </c>
      <c r="I20" s="8">
        <v>1978</v>
      </c>
      <c r="J20" s="16">
        <f>Data!G20/100-Data!N19*Data!I20*1000/Data!C20</f>
        <v>6.28435567382023E-2</v>
      </c>
      <c r="K20" s="17">
        <f>Data!O20/Data!C20</f>
        <v>2.0464477017824039E-2</v>
      </c>
      <c r="L20" s="17">
        <f t="shared" si="1"/>
        <v>6.1865501571652083E-2</v>
      </c>
    </row>
    <row r="21" spans="1:17" x14ac:dyDescent="0.3">
      <c r="A21" s="8">
        <v>1979</v>
      </c>
      <c r="B21" s="12">
        <f>(Data!G21-Data!G20*Data!M21/Data!M20)/100</f>
        <v>2.0859998480008565E-2</v>
      </c>
      <c r="C21" s="12">
        <f>(Data!J21/Data!C21-Data!J20/Data!C20)</f>
        <v>-2.2313833843064013E-2</v>
      </c>
      <c r="D21" s="12">
        <f>Data!J20/Data!C20*(1-1/(Data!P21*Data!L21/Data!L20))</f>
        <v>4.4191961229634272E-2</v>
      </c>
      <c r="E21" s="12">
        <f>Data!H21/100</f>
        <v>-8.1828294251969358E-3</v>
      </c>
      <c r="F21" s="12">
        <f>Data!F21/100</f>
        <v>2.5614000103536112E-2</v>
      </c>
      <c r="G21" s="12">
        <f t="shared" si="0"/>
        <v>2.5306955188239649E-2</v>
      </c>
      <c r="I21" s="8">
        <v>1979</v>
      </c>
      <c r="J21" s="16">
        <f>Data!G21/100-Data!N20*Data!I21*1000/Data!C21</f>
        <v>4.9964060898231563E-2</v>
      </c>
      <c r="K21" s="17">
        <f>Data!O21/Data!C21</f>
        <v>2.092123299302602E-2</v>
      </c>
      <c r="L21" s="17">
        <f t="shared" si="1"/>
        <v>2.530695518823969E-2</v>
      </c>
    </row>
    <row r="22" spans="1:17" x14ac:dyDescent="0.3">
      <c r="A22" s="8">
        <v>1980</v>
      </c>
      <c r="B22" s="12">
        <f>(Data!G22-Data!G21*Data!M22/Data!M21)/100</f>
        <v>2.2618200079591252E-2</v>
      </c>
      <c r="C22" s="12">
        <f>(Data!J22/Data!C22-Data!J21/Data!C21)</f>
        <v>-8.7238710046104104E-3</v>
      </c>
      <c r="D22" s="12">
        <f>Data!J21/Data!C21*(1-1/(Data!P22*Data!L22/Data!L21))</f>
        <v>2.3821215687110188E-2</v>
      </c>
      <c r="E22" s="12">
        <f>Data!H22/100</f>
        <v>2.6831878557437294E-3</v>
      </c>
      <c r="F22" s="12">
        <f>Data!F22/100</f>
        <v>3.1104920938785082E-2</v>
      </c>
      <c r="G22" s="12">
        <f t="shared" si="0"/>
        <v>3.9274359675622213E-3</v>
      </c>
      <c r="I22" s="8">
        <v>1980</v>
      </c>
      <c r="J22" s="16">
        <f>Data!G22/100-Data!N21*Data!I22*1000/Data!C22</f>
        <v>4.2931992924018766E-2</v>
      </c>
      <c r="K22" s="17">
        <f>Data!O22/Data!C22</f>
        <v>2.2996980700171234E-2</v>
      </c>
      <c r="L22" s="17">
        <f t="shared" si="1"/>
        <v>3.9274359675622282E-3</v>
      </c>
    </row>
    <row r="23" spans="1:17" x14ac:dyDescent="0.3">
      <c r="A23" s="8">
        <v>1981</v>
      </c>
      <c r="B23" s="12">
        <f>(Data!G23-Data!G22*Data!M23/Data!M22)/100</f>
        <v>8.4827183901991177E-2</v>
      </c>
      <c r="C23" s="12">
        <f>(Data!J23/Data!C23-Data!J22/Data!C22)</f>
        <v>9.584841455600665E-4</v>
      </c>
      <c r="D23" s="12">
        <f>Data!J22/Data!C22*(1-1/(Data!P23*Data!L23/Data!L22))</f>
        <v>2.1693985381615703E-2</v>
      </c>
      <c r="E23" s="12">
        <f>Data!H23/100</f>
        <v>7.0322044394964256E-2</v>
      </c>
      <c r="F23" s="12">
        <f>Data!F23/100</f>
        <v>4.4826991193798162E-2</v>
      </c>
      <c r="G23" s="12">
        <f t="shared" si="0"/>
        <v>-7.6693821595954573E-3</v>
      </c>
      <c r="I23" s="8">
        <v>1981</v>
      </c>
      <c r="J23" s="16">
        <f>Data!G23/100-Data!N22*Data!I23*1000/Data!C23</f>
        <v>6.3817994880413065E-2</v>
      </c>
      <c r="K23" s="17">
        <f>Data!O23/Data!C23</f>
        <v>4.9312855373386075E-2</v>
      </c>
      <c r="L23" s="17">
        <f t="shared" si="1"/>
        <v>-7.6693821595953879E-3</v>
      </c>
    </row>
    <row r="24" spans="1:17" x14ac:dyDescent="0.3">
      <c r="A24" s="8">
        <v>1982</v>
      </c>
      <c r="B24" s="12">
        <f>(Data!G24-Data!G23*Data!M24/Data!M23)/100</f>
        <v>9.3764998040659506E-2</v>
      </c>
      <c r="C24" s="12">
        <f>(Data!J24/Data!C24-Data!J23/Data!C23)</f>
        <v>4.1925325056191592E-2</v>
      </c>
      <c r="D24" s="12">
        <f>Data!J23/Data!C23*(1-1/(Data!P24*Data!L24/Data!L23))</f>
        <v>2.7084932175552863E-2</v>
      </c>
      <c r="E24" s="12">
        <f>Data!H24/100</f>
        <v>7.6471838468857523E-2</v>
      </c>
      <c r="F24" s="12">
        <f>Data!F24/100</f>
        <v>3.1181320494612929E-2</v>
      </c>
      <c r="G24" s="12">
        <f t="shared" si="0"/>
        <v>5.5122096308933485E-2</v>
      </c>
      <c r="I24" s="8">
        <v>1982</v>
      </c>
      <c r="J24" s="16">
        <f>Data!G24/100-Data!N23*Data!I24*1000/Data!C24</f>
        <v>8.1043533785871591E-2</v>
      </c>
      <c r="K24" s="17">
        <f>Data!O24/Data!C24</f>
        <v>6.375037421406958E-2</v>
      </c>
      <c r="L24" s="17">
        <f t="shared" si="1"/>
        <v>5.5122096308933527E-2</v>
      </c>
    </row>
    <row r="25" spans="1:17" x14ac:dyDescent="0.3">
      <c r="A25" s="8">
        <v>1983</v>
      </c>
      <c r="B25" s="12">
        <f>(Data!G25-Data!G24*Data!M25/Data!M24)/100</f>
        <v>7.2870791131462914E-2</v>
      </c>
      <c r="C25" s="12">
        <f>(Data!J25/Data!C25-Data!J24/Data!C24)</f>
        <v>-5.2008499184632989E-3</v>
      </c>
      <c r="D25" s="12">
        <f>Data!J24/Data!C24*(1-1/(Data!P25*Data!L25/Data!L24))</f>
        <v>6.7982699819456427E-2</v>
      </c>
      <c r="E25" s="12">
        <f>Data!H25/100</f>
        <v>4.9112022984077575E-2</v>
      </c>
      <c r="F25" s="12">
        <f>Data!F25/100</f>
        <v>5.3518134431914693E-2</v>
      </c>
      <c r="G25" s="12">
        <f t="shared" si="0"/>
        <v>3.3022483616463788E-2</v>
      </c>
      <c r="I25" s="8">
        <v>1983</v>
      </c>
      <c r="J25" s="16">
        <f>Data!G25/100-Data!N24*Data!I25*1000/Data!C25</f>
        <v>5.6926550949018107E-2</v>
      </c>
      <c r="K25" s="17">
        <f>Data!O25/Data!C25</f>
        <v>3.3167782801632822E-2</v>
      </c>
      <c r="L25" s="17">
        <f t="shared" si="1"/>
        <v>3.3022483616463719E-2</v>
      </c>
    </row>
    <row r="26" spans="1:17" x14ac:dyDescent="0.3">
      <c r="A26" s="8">
        <v>1984</v>
      </c>
      <c r="B26" s="12">
        <f>(Data!G26-Data!G25*Data!M26/Data!M25)/100</f>
        <v>1.8160008172535526E-2</v>
      </c>
      <c r="C26" s="12">
        <f>(Data!J26/Data!C26-Data!J25/Data!C25)</f>
        <v>-1.6806166142599138E-2</v>
      </c>
      <c r="D26" s="12">
        <f>Data!J25/Data!C25*(1-1/(Data!P26*Data!L26/Data!L25))</f>
        <v>6.8090955420619645E-2</v>
      </c>
      <c r="E26" s="12">
        <f>Data!H26/100</f>
        <v>5.7701525861089224E-2</v>
      </c>
      <c r="F26" s="12">
        <f>Data!F26/100</f>
        <v>4.2793290170564588E-2</v>
      </c>
      <c r="G26" s="12">
        <f t="shared" si="0"/>
        <v>-3.1050018581097773E-2</v>
      </c>
      <c r="I26" s="8">
        <v>1984</v>
      </c>
      <c r="J26" s="16">
        <f>Data!G26/100-Data!N25*Data!I26*1000/Data!C26</f>
        <v>-9.4105679352296523E-3</v>
      </c>
      <c r="K26" s="17">
        <f>Data!O26/Data!C26</f>
        <v>3.0130949753324067E-2</v>
      </c>
      <c r="L26" s="17">
        <f t="shared" si="1"/>
        <v>-3.10500185810978E-2</v>
      </c>
    </row>
    <row r="27" spans="1:17" x14ac:dyDescent="0.3">
      <c r="A27" s="8">
        <v>1985</v>
      </c>
      <c r="B27" s="12">
        <f>(Data!G27-Data!G26*Data!M27/Data!M26)/100</f>
        <v>-0.20867268104461431</v>
      </c>
      <c r="C27" s="12">
        <f>(Data!J27/Data!C27-Data!J26/Data!C26)</f>
        <v>-1.4250777004632155E-2</v>
      </c>
      <c r="D27" s="12">
        <f>Data!J26/Data!C26*(1-1/(Data!P27*Data!L27/Data!L26))</f>
        <v>4.7353285366931057E-2</v>
      </c>
      <c r="E27" s="12">
        <f>Data!H27/100</f>
        <v>-0.23856892959436971</v>
      </c>
      <c r="F27" s="12">
        <f>Data!F27/100</f>
        <v>4.3819485847912589E-3</v>
      </c>
      <c r="G27" s="12">
        <f t="shared" si="0"/>
        <v>5.8616808327263049E-2</v>
      </c>
      <c r="I27" s="8">
        <v>1985</v>
      </c>
      <c r="J27" s="16">
        <f>Data!G27/100-Data!N26*Data!I27*1000/Data!C27</f>
        <v>6.6898417127787435E-2</v>
      </c>
      <c r="K27" s="17">
        <f>Data!O27/Data!C27</f>
        <v>3.7002168578031867E-2</v>
      </c>
      <c r="L27" s="17">
        <f t="shared" si="1"/>
        <v>5.8616808327263216E-2</v>
      </c>
    </row>
    <row r="28" spans="1:17" x14ac:dyDescent="0.3">
      <c r="A28" s="8">
        <v>1986</v>
      </c>
      <c r="B28" s="12">
        <f>(Data!G28-Data!G27*Data!M28/Data!M27)/100</f>
        <v>8.8909659786934724E-3</v>
      </c>
      <c r="C28" s="12">
        <f>(Data!J28/Data!C28-Data!J27/Data!C27)</f>
        <v>6.1286896189972004E-3</v>
      </c>
      <c r="D28" s="12">
        <f>Data!J27/Data!C27*(1-1/(Data!P28*Data!L28/Data!L27))</f>
        <v>2.2895525492895738E-2</v>
      </c>
      <c r="E28" s="12">
        <f>Data!H28/100</f>
        <v>3.0253076804553913E-4</v>
      </c>
      <c r="F28" s="12">
        <f>Data!F28/100</f>
        <v>8.1067658644310338E-3</v>
      </c>
      <c r="G28" s="12">
        <f t="shared" si="0"/>
        <v>2.9505884458109838E-2</v>
      </c>
      <c r="I28" s="8">
        <v>1986</v>
      </c>
      <c r="J28" s="16">
        <f>Data!G28/100-Data!N27*Data!I28*1000/Data!C28</f>
        <v>3.4689378093857748E-2</v>
      </c>
      <c r="K28" s="17">
        <f>Data!O28/Data!C28</f>
        <v>2.6100942883209716E-2</v>
      </c>
      <c r="L28" s="17">
        <f t="shared" si="1"/>
        <v>2.9505884458109928E-2</v>
      </c>
    </row>
    <row r="29" spans="1:17" x14ac:dyDescent="0.3">
      <c r="A29" s="8">
        <v>1987</v>
      </c>
      <c r="B29" s="12">
        <f>(Data!G29-Data!G28*Data!M29/Data!M28)/100</f>
        <v>0.1639730166955527</v>
      </c>
      <c r="C29" s="12">
        <f>(Data!J29/Data!C29-Data!J28/Data!C28)</f>
        <v>-1.679551856912459E-2</v>
      </c>
      <c r="D29" s="12">
        <f>Data!J28/Data!C28*(1-1/(Data!P29*Data!L29/Data!L28))</f>
        <v>3.4138577593215917E-2</v>
      </c>
      <c r="E29" s="12">
        <f>Data!H29/100</f>
        <v>0.10003118131341127</v>
      </c>
      <c r="F29" s="12">
        <f>Data!F29/100</f>
        <v>3.4089059681928928E-2</v>
      </c>
      <c r="G29" s="12">
        <f t="shared" si="0"/>
        <v>4.7195834724303838E-2</v>
      </c>
      <c r="I29" s="8">
        <v>1987</v>
      </c>
      <c r="J29" s="16">
        <f>Data!G29/100-Data!N28*Data!I29*1000/Data!C29</f>
        <v>8.8625402962398847E-2</v>
      </c>
      <c r="K29" s="17">
        <f>Data!O29/Data!C29</f>
        <v>2.4683567580257384E-2</v>
      </c>
      <c r="L29" s="17">
        <f t="shared" si="1"/>
        <v>4.7195834724303866E-2</v>
      </c>
    </row>
    <row r="30" spans="1:17" x14ac:dyDescent="0.3">
      <c r="A30" s="8">
        <v>1988</v>
      </c>
      <c r="B30" s="12">
        <f>(Data!G30-Data!G29*Data!M30/Data!M29)/100</f>
        <v>3.4770765890285417E-2</v>
      </c>
      <c r="C30" s="12">
        <f>(Data!J30/Data!C30-Data!J29/Data!C29)</f>
        <v>-9.1267770625643278E-3</v>
      </c>
      <c r="D30" s="12">
        <f>Data!J29/Data!C29*(1-1/(Data!P30*Data!L30/Data!L29))</f>
        <v>2.8441020116201667E-2</v>
      </c>
      <c r="E30" s="12">
        <f>Data!H30/100</f>
        <v>1.1265222411887321E-2</v>
      </c>
      <c r="F30" s="12">
        <f>Data!F30/100</f>
        <v>4.299224651314993E-2</v>
      </c>
      <c r="G30" s="12">
        <f t="shared" si="0"/>
        <v>-1.7245998111449501E-4</v>
      </c>
      <c r="I30" s="8">
        <v>1988</v>
      </c>
      <c r="J30" s="16">
        <f>Data!G30/100-Data!N29*Data!I30*1000/Data!C30</f>
        <v>4.6739215417411772E-2</v>
      </c>
      <c r="K30" s="17">
        <f>Data!O30/Data!C30</f>
        <v>2.3233671939013833E-2</v>
      </c>
      <c r="L30" s="17">
        <f t="shared" si="1"/>
        <v>-1.724599811146546E-4</v>
      </c>
    </row>
    <row r="31" spans="1:17" x14ac:dyDescent="0.3">
      <c r="A31" s="8">
        <v>1989</v>
      </c>
      <c r="B31" s="12">
        <f>(Data!G31-Data!G30*Data!M31/Data!M30)/100</f>
        <v>0.33491813171641455</v>
      </c>
      <c r="C31" s="12">
        <f>(Data!J31/Data!C31-Data!J30/Data!C30)</f>
        <v>3.9446234698500317E-3</v>
      </c>
      <c r="D31" s="12">
        <f>Data!J30/Data!C30*(1-1/(Data!P31*Data!L31/Data!L30))</f>
        <v>2.6314385515225146E-2</v>
      </c>
      <c r="E31" s="12">
        <f>Data!H31/100</f>
        <v>0.47750126134548188</v>
      </c>
      <c r="F31" s="12">
        <f>Data!F31/100</f>
        <v>3.0572591045791801E-2</v>
      </c>
      <c r="G31" s="12">
        <f t="shared" si="0"/>
        <v>-0.14289671168978396</v>
      </c>
      <c r="I31" s="8">
        <v>1989</v>
      </c>
      <c r="J31" s="16">
        <f>Data!G31/100-Data!N30*Data!I31*1000/Data!C31</f>
        <v>-0.1079009319850488</v>
      </c>
      <c r="K31" s="17">
        <f>Data!O31/Data!C31</f>
        <v>3.4682197644018552E-2</v>
      </c>
      <c r="L31" s="17">
        <f t="shared" si="1"/>
        <v>-0.14289671168978396</v>
      </c>
    </row>
    <row r="32" spans="1:17" x14ac:dyDescent="0.3">
      <c r="A32" s="8">
        <v>1990</v>
      </c>
      <c r="B32" s="12">
        <f>(Data!G32-Data!G31*Data!M32/Data!M31)/100</f>
        <v>-0.2694112882067648</v>
      </c>
      <c r="C32" s="12">
        <f>(Data!J32/Data!C32-Data!J31/Data!C31)</f>
        <v>-6.8455135731186924E-3</v>
      </c>
      <c r="D32" s="12">
        <f>Data!J31/Data!C31*(1-1/(Data!P32*Data!L32/Data!L31))</f>
        <v>2.8649554169009495E-2</v>
      </c>
      <c r="E32" s="12">
        <f>Data!H32/100</f>
        <v>-0.2384251095202925</v>
      </c>
      <c r="F32" s="12">
        <f>Data!F32/100</f>
        <v>2.5704711853802315E-2</v>
      </c>
      <c r="G32" s="12">
        <f t="shared" si="0"/>
        <v>-3.4886849944383805E-2</v>
      </c>
      <c r="I32" s="8">
        <v>1990</v>
      </c>
      <c r="J32" s="16">
        <f>Data!G32/100-Data!N31*Data!I32*1000/Data!C32</f>
        <v>-1.7142438279178551E-2</v>
      </c>
      <c r="K32" s="17">
        <f>Data!O32/Data!C32</f>
        <v>1.38437404072938E-2</v>
      </c>
      <c r="L32" s="17">
        <f t="shared" si="1"/>
        <v>-3.488684994438386E-2</v>
      </c>
    </row>
    <row r="33" spans="1:12" x14ac:dyDescent="0.3">
      <c r="A33" s="8">
        <v>1991</v>
      </c>
      <c r="B33" s="12">
        <f>(Data!G33-Data!G32*Data!M33/Data!M32)/100</f>
        <v>-0.17944757707098991</v>
      </c>
      <c r="C33" s="12">
        <f>(Data!J33/Data!C33-Data!J32/Data!C32)</f>
        <v>4.9226116969364811E-3</v>
      </c>
      <c r="D33" s="12">
        <f>Data!J32/Data!C32*(1-1/(Data!P33*Data!L33/Data!L32))</f>
        <v>1.2418409498083366E-2</v>
      </c>
      <c r="E33" s="12">
        <f>Data!H33/100</f>
        <v>-0.13699997770438638</v>
      </c>
      <c r="F33" s="12">
        <f>Data!F33/100</f>
        <v>-2.4594441240723201E-4</v>
      </c>
      <c r="G33" s="12">
        <f t="shared" si="0"/>
        <v>-2.4860633759176451E-2</v>
      </c>
      <c r="I33" s="8">
        <v>1991</v>
      </c>
      <c r="J33" s="16">
        <f>Data!G33/100-Data!N32*Data!I33*1000/Data!C33</f>
        <v>-3.0319874179741524E-2</v>
      </c>
      <c r="K33" s="17">
        <f>Data!O33/Data!C33</f>
        <v>1.2127725186862139E-2</v>
      </c>
      <c r="L33" s="17">
        <f t="shared" si="1"/>
        <v>-2.4860633759176583E-2</v>
      </c>
    </row>
    <row r="34" spans="1:12" x14ac:dyDescent="0.3">
      <c r="A34" s="8">
        <v>1992</v>
      </c>
      <c r="B34" s="12">
        <f>(Data!G34-Data!G33*Data!M34/Data!M33)/100</f>
        <v>1.1782460142541495E-3</v>
      </c>
      <c r="C34" s="12">
        <f>(Data!J34/Data!C34-Data!J33/Data!C33)</f>
        <v>8.5419249426219278E-3</v>
      </c>
      <c r="D34" s="12">
        <f>Data!J33/Data!C33*(1-1/(Data!P34*Data!L34/Data!L33))</f>
        <v>6.9400299899613771E-3</v>
      </c>
      <c r="E34" s="12">
        <f>Data!H34/100</f>
        <v>-4.5237890278780057E-3</v>
      </c>
      <c r="F34" s="12">
        <f>Data!F34/100</f>
        <v>-1.4153237627747031E-2</v>
      </c>
      <c r="G34" s="12">
        <f t="shared" si="0"/>
        <v>3.5337227602462495E-2</v>
      </c>
      <c r="I34" s="8">
        <v>1992</v>
      </c>
      <c r="J34" s="16">
        <f>Data!G34/100-Data!N33*Data!I34*1000/Data!C34</f>
        <v>2.3612570620931556E-2</v>
      </c>
      <c r="K34" s="17">
        <f>Data!O34/Data!C34</f>
        <v>1.7910535578799347E-2</v>
      </c>
      <c r="L34" s="17">
        <f t="shared" si="1"/>
        <v>3.5337227602462551E-2</v>
      </c>
    </row>
    <row r="35" spans="1:12" x14ac:dyDescent="0.3">
      <c r="A35" s="8">
        <v>1993</v>
      </c>
      <c r="B35" s="12">
        <f>(Data!G35-Data!G34*Data!M35/Data!M34)/100</f>
        <v>1.6450961931975705E-2</v>
      </c>
      <c r="C35" s="12">
        <f>(Data!J35/Data!C35-Data!J34/Data!C34)</f>
        <v>7.8800549246998697E-3</v>
      </c>
      <c r="D35" s="12">
        <f>Data!J34/Data!C34*(1-1/(Data!P35*Data!L35/Data!L34))</f>
        <v>4.5152676399765283E-3</v>
      </c>
      <c r="E35" s="12">
        <f>Data!H35/100</f>
        <v>-7.5095644581394394E-3</v>
      </c>
      <c r="F35" s="12">
        <f>Data!F35/100</f>
        <v>-1.1828149867333333E-2</v>
      </c>
      <c r="G35" s="12">
        <f t="shared" si="0"/>
        <v>4.8183998822124874E-2</v>
      </c>
      <c r="I35" s="8">
        <v>1993</v>
      </c>
      <c r="J35" s="16">
        <f>Data!G35/100-Data!N34*Data!I35*1000/Data!C35</f>
        <v>3.5905244555379467E-2</v>
      </c>
      <c r="K35" s="17">
        <f>Data!O35/Data!C35</f>
        <v>1.1944718165264347E-2</v>
      </c>
      <c r="L35" s="17">
        <f t="shared" si="1"/>
        <v>4.8183998822124853E-2</v>
      </c>
    </row>
    <row r="36" spans="1:12" x14ac:dyDescent="0.3">
      <c r="A36" s="8">
        <v>1994</v>
      </c>
      <c r="B36" s="12">
        <f>(Data!G36-Data!G35*Data!M36/Data!M35)/100</f>
        <v>-3.5022098632993381E-2</v>
      </c>
      <c r="C36" s="12">
        <f>(Data!J36/Data!C36-Data!J35/Data!C35)</f>
        <v>4.4875302407392723E-3</v>
      </c>
      <c r="D36" s="12">
        <f>Data!J35/Data!C35*(1-1/(Data!P36*Data!L36/Data!L35))</f>
        <v>4.0898550538120302E-3</v>
      </c>
      <c r="E36" s="12">
        <f>Data!H36/100</f>
        <v>-5.7244135151409137E-3</v>
      </c>
      <c r="F36" s="12">
        <f>Data!F36/100</f>
        <v>1.4210383332186136E-3</v>
      </c>
      <c r="G36" s="12">
        <f t="shared" si="0"/>
        <v>-2.214133815651978E-2</v>
      </c>
      <c r="I36" s="8">
        <v>1994</v>
      </c>
      <c r="J36" s="16">
        <f>Data!G36/100-Data!N35*Data!I36*1000/Data!C36</f>
        <v>-1.6793586224137375E-2</v>
      </c>
      <c r="K36" s="17">
        <f>Data!O36/Data!C36</f>
        <v>1.2504098893715022E-2</v>
      </c>
      <c r="L36" s="17">
        <f t="shared" si="1"/>
        <v>-2.2141338156519703E-2</v>
      </c>
    </row>
    <row r="37" spans="1:12" x14ac:dyDescent="0.3">
      <c r="A37" s="8">
        <v>1995</v>
      </c>
      <c r="B37" s="12">
        <f>(Data!G37-Data!G36*Data!M37/Data!M36)/100</f>
        <v>1.1154565390360176E-2</v>
      </c>
      <c r="C37" s="12">
        <f>(Data!J37/Data!C37-Data!J36/Data!C36)</f>
        <v>-1.2991162819314117E-2</v>
      </c>
      <c r="D37" s="12">
        <f>Data!J36/Data!C36*(1-1/(Data!P37*Data!L37/Data!L36))</f>
        <v>-6.4765391539082986E-4</v>
      </c>
      <c r="E37" s="12">
        <f>Data!H37/100</f>
        <v>1.3780259725556188E-2</v>
      </c>
      <c r="F37" s="12">
        <f>Data!F37/100</f>
        <v>7.7765747959259116E-3</v>
      </c>
      <c r="G37" s="12">
        <f t="shared" si="0"/>
        <v>-2.4041085865826872E-2</v>
      </c>
      <c r="I37" s="8">
        <v>1995</v>
      </c>
      <c r="J37" s="16">
        <f>Data!G37/100-Data!N36*Data!I37*1000/Data!C37</f>
        <v>1.3705145113011713E-2</v>
      </c>
      <c r="K37" s="17">
        <f>Data!O37/Data!C37</f>
        <v>1.6330839448207707E-2</v>
      </c>
      <c r="L37" s="17">
        <f t="shared" si="1"/>
        <v>-2.4041085865826851E-2</v>
      </c>
    </row>
    <row r="38" spans="1:12" x14ac:dyDescent="0.3">
      <c r="A38" s="8">
        <v>1996</v>
      </c>
      <c r="B38" s="12">
        <f>(Data!G38-Data!G37*Data!M38/Data!M37)/100</f>
        <v>4.3307588242276401E-2</v>
      </c>
      <c r="C38" s="12">
        <f>(Data!J38/Data!C38-Data!J37/Data!C37)</f>
        <v>1.3048983085725066E-3</v>
      </c>
      <c r="D38" s="12">
        <f>Data!J37/Data!C37*(1-1/(Data!P38*Data!L38/Data!L37))</f>
        <v>1.9479913395177401E-3</v>
      </c>
      <c r="E38" s="12">
        <f>Data!H38/100</f>
        <v>-3.9298588239376486E-3</v>
      </c>
      <c r="F38" s="12">
        <f>Data!F38/100</f>
        <v>1.0351711940518071E-2</v>
      </c>
      <c r="G38" s="12">
        <f t="shared" si="0"/>
        <v>4.0138624773786227E-2</v>
      </c>
      <c r="I38" s="8">
        <v>1996</v>
      </c>
      <c r="J38" s="16">
        <f>Data!G38/100-Data!N37*Data!I38*1000/Data!C38</f>
        <v>6.3248802949776195E-2</v>
      </c>
      <c r="K38" s="17">
        <f>Data!O38/Data!C38</f>
        <v>1.6011355883562107E-2</v>
      </c>
      <c r="L38" s="17">
        <f t="shared" si="1"/>
        <v>4.0138624773786262E-2</v>
      </c>
    </row>
    <row r="39" spans="1:12" x14ac:dyDescent="0.3">
      <c r="A39" s="8">
        <v>1997</v>
      </c>
      <c r="B39" s="12">
        <f>(Data!G39-Data!G38*Data!M39/Data!M38)/100</f>
        <v>3.0074065615306296E-2</v>
      </c>
      <c r="C39" s="12">
        <f>(Data!J39/Data!C39-Data!J38/Data!C38)</f>
        <v>1.7498733085147267E-3</v>
      </c>
      <c r="D39" s="12">
        <f>Data!J38/Data!C38*(1-1/(Data!P39*Data!L39/Data!L38))</f>
        <v>2.9766387089362155E-3</v>
      </c>
      <c r="E39" s="12">
        <f>Data!H39/100</f>
        <v>-4.956273963335589E-3</v>
      </c>
      <c r="F39" s="12">
        <f>Data!F39/100</f>
        <v>-6.696594690054348E-3</v>
      </c>
      <c r="G39" s="12">
        <f t="shared" si="0"/>
        <v>4.6453446286147171E-2</v>
      </c>
      <c r="I39" s="8">
        <v>1997</v>
      </c>
      <c r="J39" s="16">
        <f>Data!G39/100-Data!N38*Data!I39*1000/Data!C39</f>
        <v>5.4292570030238407E-2</v>
      </c>
      <c r="K39" s="17">
        <f>Data!O39/Data!C39</f>
        <v>1.9262230451596543E-2</v>
      </c>
      <c r="L39" s="17">
        <f t="shared" si="1"/>
        <v>4.6453446286147157E-2</v>
      </c>
    </row>
    <row r="40" spans="1:12" x14ac:dyDescent="0.3">
      <c r="A40" s="8">
        <v>1998</v>
      </c>
      <c r="B40" s="12">
        <f>(Data!G40-Data!G39*Data!M40/Data!M39)/100</f>
        <v>2.6157914898933824E-2</v>
      </c>
      <c r="C40" s="12">
        <f>(Data!J40/Data!C40-Data!J39/Data!C39)</f>
        <v>1.6963591018492527E-3</v>
      </c>
      <c r="D40" s="12">
        <f>Data!J39/Data!C39*(1-1/(Data!P40*Data!L40/Data!L39))</f>
        <v>1.7323554743021194E-3</v>
      </c>
      <c r="E40" s="12">
        <f>Data!H40/100</f>
        <v>1.246141972340814E-2</v>
      </c>
      <c r="F40" s="12">
        <f>Data!F40/100</f>
        <v>-1.8220413507993643E-3</v>
      </c>
      <c r="G40" s="12">
        <f t="shared" si="0"/>
        <v>1.8947251102476421E-2</v>
      </c>
      <c r="I40" s="8">
        <v>1998</v>
      </c>
      <c r="J40" s="16">
        <f>Data!G40/100-Data!N39*Data!I40*1000/Data!C40</f>
        <v>3.5718883005241231E-2</v>
      </c>
      <c r="K40" s="17">
        <f>Data!O40/Data!C40</f>
        <v>2.2022387829715401E-2</v>
      </c>
      <c r="L40" s="17">
        <f t="shared" si="1"/>
        <v>1.8947251102476564E-2</v>
      </c>
    </row>
    <row r="41" spans="1:12" x14ac:dyDescent="0.3">
      <c r="A41" s="8">
        <v>1999</v>
      </c>
      <c r="B41" s="12">
        <f>(Data!G41-Data!G40*Data!M41/Data!M40)/100</f>
        <v>4.1076151381254748E-2</v>
      </c>
      <c r="C41" s="12">
        <f>(Data!J41/Data!C41-Data!J40/Data!C40)</f>
        <v>1.1118375269885059E-3</v>
      </c>
      <c r="D41" s="12">
        <f>Data!J40/Data!C40*(1-1/(Data!P41*Data!L41/Data!L40))</f>
        <v>-2.2507642490748087E-3</v>
      </c>
      <c r="E41" s="12">
        <f>Data!H41/100</f>
        <v>3.1379534789443386E-2</v>
      </c>
      <c r="F41" s="12">
        <f>Data!F41/100</f>
        <v>9.2840893380653142E-3</v>
      </c>
      <c r="G41" s="12">
        <f t="shared" si="0"/>
        <v>-7.2639946834025804E-4</v>
      </c>
      <c r="I41" s="8">
        <v>1999</v>
      </c>
      <c r="J41" s="16">
        <f>Data!G41/100-Data!N40*Data!I41*1000/Data!C41</f>
        <v>3.80545180103527E-2</v>
      </c>
      <c r="K41" s="17">
        <f>Data!O41/Data!C41</f>
        <v>2.8357901418541404E-2</v>
      </c>
      <c r="L41" s="17">
        <f t="shared" si="1"/>
        <v>-7.2639946834032396E-4</v>
      </c>
    </row>
    <row r="42" spans="1:12" x14ac:dyDescent="0.3">
      <c r="A42" s="8">
        <v>2000</v>
      </c>
      <c r="B42" s="12">
        <f>(Data!G42-Data!G41*Data!M42/Data!M41)/100</f>
        <v>1.9512403746743772E-2</v>
      </c>
      <c r="C42" s="12">
        <f>(Data!J42/Data!C42-Data!J41/Data!C41)</f>
        <v>-1.8761556592122725E-3</v>
      </c>
      <c r="D42" s="12">
        <f>Data!J41/Data!C41*(1-1/(Data!P42*Data!L42/Data!L41))</f>
        <v>-6.558496212363445E-4</v>
      </c>
      <c r="E42" s="12">
        <f>Data!H42/100</f>
        <v>1.6062139587898094E-2</v>
      </c>
      <c r="F42" s="12">
        <f>Data!F42/100</f>
        <v>-6.3352622460030482E-3</v>
      </c>
      <c r="G42" s="12">
        <f t="shared" si="0"/>
        <v>7.2535211244001098E-3</v>
      </c>
      <c r="I42" s="8">
        <v>2000</v>
      </c>
      <c r="J42" s="16">
        <f>Data!G42/100-Data!N41*Data!I42*1000/Data!C42</f>
        <v>3.7362083433629567E-2</v>
      </c>
      <c r="K42" s="17">
        <f>Data!O42/Data!C42</f>
        <v>3.3911819274783872E-2</v>
      </c>
      <c r="L42" s="17">
        <f t="shared" si="1"/>
        <v>7.2535211244001236E-3</v>
      </c>
    </row>
    <row r="43" spans="1:12" x14ac:dyDescent="0.3">
      <c r="A43" s="8">
        <v>2001</v>
      </c>
      <c r="B43" s="12">
        <f>(Data!G43-Data!G42*Data!M43/Data!M42)/100</f>
        <v>7.2423074320413228E-2</v>
      </c>
      <c r="C43" s="12">
        <f>(Data!J43/Data!C43-Data!J42/Data!C42)</f>
        <v>-4.8247763771953889E-4</v>
      </c>
      <c r="D43" s="12">
        <f>Data!J42/Data!C42*(1-1/(Data!P43*Data!L43/Data!L42))</f>
        <v>-2.5534802956255777E-3</v>
      </c>
      <c r="E43" s="12">
        <f>Data!H43/100</f>
        <v>5.2870327940541972E-2</v>
      </c>
      <c r="F43" s="12">
        <f>Data!F43/100</f>
        <v>1.1912162769783234E-2</v>
      </c>
      <c r="G43" s="12">
        <f t="shared" si="0"/>
        <v>4.6046256767429058E-3</v>
      </c>
      <c r="I43" s="8">
        <v>2001</v>
      </c>
      <c r="J43" s="16">
        <f>Data!G43/100-Data!N42*Data!I43*1000/Data!C43</f>
        <v>6.0635763308467427E-2</v>
      </c>
      <c r="K43" s="17">
        <f>Data!O43/Data!C43</f>
        <v>4.1083016928596207E-2</v>
      </c>
      <c r="L43" s="17">
        <f t="shared" si="1"/>
        <v>4.6046256767428712E-3</v>
      </c>
    </row>
    <row r="44" spans="1:12" x14ac:dyDescent="0.3">
      <c r="A44" s="8">
        <v>2002</v>
      </c>
      <c r="B44" s="12">
        <f>(Data!G44-Data!G43*Data!M44/Data!M43)/100</f>
        <v>0.25870400141472871</v>
      </c>
      <c r="C44" s="12">
        <f>(Data!J44/Data!C44-Data!J43/Data!C43)</f>
        <v>1.8263397072282396E-2</v>
      </c>
      <c r="D44" s="12">
        <f>Data!J43/Data!C43*(1-1/(Data!P44*Data!L44/Data!L43))</f>
        <v>8.2193889358299875E-3</v>
      </c>
      <c r="E44" s="12">
        <f>Data!H44/100</f>
        <v>0.25016534488491327</v>
      </c>
      <c r="F44" s="12">
        <f>Data!F44/100</f>
        <v>-1.2968866321883852E-2</v>
      </c>
      <c r="G44" s="12">
        <f t="shared" si="0"/>
        <v>4.7990308859811676E-2</v>
      </c>
      <c r="I44" s="8">
        <v>2002</v>
      </c>
      <c r="J44" s="16">
        <f>Data!G44/100-Data!N43*Data!I44*1000/Data!C44</f>
        <v>3.0107374711382029E-2</v>
      </c>
      <c r="K44" s="17">
        <f>Data!O44/Data!C44</f>
        <v>2.15687181815668E-2</v>
      </c>
      <c r="L44" s="17">
        <f t="shared" si="1"/>
        <v>4.7990308859811454E-2</v>
      </c>
    </row>
    <row r="45" spans="1:12" x14ac:dyDescent="0.3">
      <c r="A45" s="8">
        <v>2003</v>
      </c>
      <c r="B45" s="12">
        <f>(Data!G45-Data!G44*Data!M45/Data!M44)/100</f>
        <v>-0.12199585856502722</v>
      </c>
      <c r="C45" s="12">
        <f>(Data!J45/Data!C45-Data!J44/Data!C44)</f>
        <v>2.3994724097162051E-2</v>
      </c>
      <c r="D45" s="12">
        <f>Data!J44/Data!C44*(1-1/(Data!P45*Data!L45/Data!L44))</f>
        <v>6.6596939715686271E-3</v>
      </c>
      <c r="E45" s="12">
        <f>Data!H45/100</f>
        <v>-0.18750528518901022</v>
      </c>
      <c r="F45" s="12">
        <f>Data!F45/100</f>
        <v>-2.5603021662101086E-2</v>
      </c>
      <c r="G45" s="12">
        <f t="shared" si="0"/>
        <v>0.12176686635481476</v>
      </c>
      <c r="I45" s="8">
        <v>2003</v>
      </c>
      <c r="J45" s="16">
        <f>Data!G45/100-Data!N44*Data!I45*1000/Data!C45</f>
        <v>8.505216567693985E-2</v>
      </c>
      <c r="K45" s="17">
        <f>Data!O45/Data!C45</f>
        <v>1.9542739052956958E-2</v>
      </c>
      <c r="L45" s="17">
        <f t="shared" si="1"/>
        <v>0.12176686635481465</v>
      </c>
    </row>
    <row r="46" spans="1:12" x14ac:dyDescent="0.3">
      <c r="A46" s="8">
        <v>2004</v>
      </c>
      <c r="B46" s="12">
        <f>(Data!G46-Data!G45*Data!M46/Data!M45)/100</f>
        <v>-0.11945087771024276</v>
      </c>
      <c r="C46" s="12">
        <f>(Data!J46/Data!C46-Data!J45/Data!C45)</f>
        <v>6.3486501290626746E-3</v>
      </c>
      <c r="D46" s="12">
        <f>Data!J45/Data!C45*(1-1/(Data!P46*Data!L46/Data!L45))</f>
        <v>1.1193593950223785E-2</v>
      </c>
      <c r="E46" s="12">
        <f>Data!H46/100</f>
        <v>-0.14988555247757107</v>
      </c>
      <c r="F46" s="12">
        <f>Data!F46/100</f>
        <v>-3.9513799204222252E-2</v>
      </c>
      <c r="G46" s="12">
        <f t="shared" si="0"/>
        <v>8.7490718050837024E-2</v>
      </c>
      <c r="I46" s="8">
        <v>2004</v>
      </c>
      <c r="J46" s="16">
        <f>Data!G46/100-Data!N45*Data!I46*1000/Data!C46</f>
        <v>4.4186289091328046E-2</v>
      </c>
      <c r="K46" s="17">
        <f>Data!O46/Data!C46</f>
        <v>1.3751614323999486E-2</v>
      </c>
      <c r="L46" s="17">
        <f t="shared" si="1"/>
        <v>8.7490718050837274E-2</v>
      </c>
    </row>
    <row r="47" spans="1:12" x14ac:dyDescent="0.3">
      <c r="A47" s="8">
        <v>2005</v>
      </c>
      <c r="B47" s="12">
        <f>(Data!G47-Data!G46*Data!M47/Data!M46)/100</f>
        <v>-0.15581157392794368</v>
      </c>
      <c r="C47" s="12">
        <f>(Data!J47/Data!C47-Data!J46/Data!C46)</f>
        <v>1.4240266801328338E-3</v>
      </c>
      <c r="D47" s="12">
        <f>Data!J46/Data!C46*(1-1/(Data!P47*Data!L47/Data!L46))</f>
        <v>1.6201294093190217E-2</v>
      </c>
      <c r="E47" s="12">
        <f>Data!H47/100</f>
        <v>1.9930664844388768E-2</v>
      </c>
      <c r="F47" s="12">
        <f>Data!F47/100</f>
        <v>-2.8073868391386824E-2</v>
      </c>
      <c r="G47" s="12">
        <f t="shared" si="0"/>
        <v>-0.13004304960762259</v>
      </c>
      <c r="I47" s="8">
        <v>2005</v>
      </c>
      <c r="J47" s="16">
        <f>Data!G47/100-Data!N46*Data!I47*1000/Data!C47</f>
        <v>-0.15492334558487098</v>
      </c>
      <c r="K47" s="17">
        <f>Data!O47/Data!C47</f>
        <v>2.0818893187461277E-2</v>
      </c>
      <c r="L47" s="17">
        <f t="shared" si="1"/>
        <v>-0.13004304960762239</v>
      </c>
    </row>
    <row r="48" spans="1:12" x14ac:dyDescent="0.3">
      <c r="A48" s="8">
        <v>2006</v>
      </c>
      <c r="B48" s="12">
        <f>(Data!G48-Data!G47*Data!M48/Data!M47)/100</f>
        <v>-6.0372390283481681E-2</v>
      </c>
      <c r="C48" s="12">
        <f>(Data!J48/Data!C48-Data!J47/Data!C47)</f>
        <v>5.62597745365781E-4</v>
      </c>
      <c r="D48" s="12">
        <f>Data!J47/Data!C47*(1-1/(Data!P48*Data!L48/Data!L47))</f>
        <v>1.4222474243985496E-2</v>
      </c>
      <c r="E48" s="12">
        <f>Data!H48/100</f>
        <v>-8.4841881540984931E-2</v>
      </c>
      <c r="F48" s="12">
        <f>Data!F48/100</f>
        <v>-2.9557583095225361E-2</v>
      </c>
      <c r="G48" s="12">
        <f t="shared" si="0"/>
        <v>6.8812146342079883E-2</v>
      </c>
      <c r="I48" s="8">
        <v>2006</v>
      </c>
      <c r="J48" s="16">
        <f>Data!G48/100-Data!N47*Data!I48*1000/Data!C48</f>
        <v>4.3437809419807016E-2</v>
      </c>
      <c r="K48" s="17">
        <f>Data!O48/Data!C48</f>
        <v>1.8968318162303745E-2</v>
      </c>
      <c r="L48" s="17">
        <f t="shared" si="1"/>
        <v>6.8812146342079911E-2</v>
      </c>
    </row>
    <row r="49" spans="1:12" x14ac:dyDescent="0.3">
      <c r="A49" s="8">
        <v>2007</v>
      </c>
      <c r="B49" s="12">
        <f>(Data!G49-Data!G48*Data!M49/Data!M48)/100</f>
        <v>-4.4506412211144661E-3</v>
      </c>
      <c r="C49" s="12">
        <f>(Data!J49/Data!C49-Data!J48/Data!C48)</f>
        <v>2.7104154546618436E-3</v>
      </c>
      <c r="D49" s="12">
        <f>Data!J48/Data!C48*(1-1/(Data!P49*Data!L49/Data!L48))</f>
        <v>2.2286569583256709E-2</v>
      </c>
      <c r="E49" s="12">
        <f>Data!H49/100</f>
        <v>-2.2379594229630539E-2</v>
      </c>
      <c r="F49" s="12">
        <f>Data!F49/100</f>
        <v>-2.6649195479412909E-2</v>
      </c>
      <c r="G49" s="12">
        <f t="shared" si="0"/>
        <v>6.9575133525847543E-2</v>
      </c>
      <c r="I49" s="8">
        <v>2007</v>
      </c>
      <c r="J49" s="16">
        <f>Data!G49/100-Data!N48*Data!I49*1000/Data!C49</f>
        <v>3.9874700048430189E-2</v>
      </c>
      <c r="K49" s="17">
        <f>Data!O49/Data!C49</f>
        <v>2.194574703991398E-2</v>
      </c>
      <c r="L49" s="17">
        <f t="shared" si="1"/>
        <v>6.9575133525847682E-2</v>
      </c>
    </row>
    <row r="50" spans="1:12" x14ac:dyDescent="0.3">
      <c r="A50" s="8">
        <v>2008</v>
      </c>
      <c r="B50" s="12">
        <f>(Data!G50-Data!G49*Data!M50/Data!M49)/100</f>
        <v>-2.8777807933186423E-2</v>
      </c>
      <c r="C50" s="12">
        <f>(Data!J50/Data!C50-Data!J49/Data!C49)</f>
        <v>-6.6238488478483903E-3</v>
      </c>
      <c r="D50" s="12">
        <f>Data!J49/Data!C49*(1-1/(Data!P50*Data!L50/Data!L49))</f>
        <v>1.9021646612412242E-2</v>
      </c>
      <c r="E50" s="12">
        <f>Data!H50/100</f>
        <v>-1.1590180144242956E-2</v>
      </c>
      <c r="F50" s="12">
        <f>Data!F50/100</f>
        <v>-2.0962886054581631E-2</v>
      </c>
      <c r="G50" s="12">
        <f t="shared" si="0"/>
        <v>1.617305603020202E-2</v>
      </c>
      <c r="I50" s="8">
        <v>2008</v>
      </c>
      <c r="J50" s="16">
        <f>Data!G50/100-Data!N49*Data!I50*1000/Data!C50</f>
        <v>3.9282618738273323E-3</v>
      </c>
      <c r="K50" s="17">
        <f>Data!O50/Data!C50</f>
        <v>2.1115889662770938E-2</v>
      </c>
      <c r="L50" s="17">
        <f t="shared" si="1"/>
        <v>1.6173056030201877E-2</v>
      </c>
    </row>
    <row r="51" spans="1:12" x14ac:dyDescent="0.3">
      <c r="A51" s="8">
        <v>2009</v>
      </c>
      <c r="B51" s="12">
        <f>(Data!G51-Data!G50*Data!M51/Data!M50)/100</f>
        <v>4.5538969769312911E-2</v>
      </c>
      <c r="C51" s="12">
        <f>(Data!J51/Data!C51-Data!J50/Data!C50)</f>
        <v>-3.0074073687447467E-3</v>
      </c>
      <c r="D51" s="12">
        <f>Data!J50/Data!C50*(1-1/(Data!P51*Data!L51/Data!L50))</f>
        <v>8.9481255585728125E-3</v>
      </c>
      <c r="E51" s="12">
        <f>Data!H51/100</f>
        <v>5.6610512643080924E-2</v>
      </c>
      <c r="F51" s="12">
        <f>Data!F51/100</f>
        <v>-3.9972618033848571E-3</v>
      </c>
      <c r="G51" s="12">
        <f t="shared" si="0"/>
        <v>-1.1335628805550883E-3</v>
      </c>
      <c r="I51" s="8">
        <v>2009</v>
      </c>
      <c r="J51" s="16">
        <f>Data!G51/100-Data!N50*Data!I51*1000/Data!C51</f>
        <v>1.2374657747204809E-2</v>
      </c>
      <c r="K51" s="17">
        <f>Data!O51/Data!C51</f>
        <v>2.344620062097286E-2</v>
      </c>
      <c r="L51" s="17">
        <f t="shared" si="1"/>
        <v>-1.1335628805551265E-3</v>
      </c>
    </row>
    <row r="52" spans="1:12" x14ac:dyDescent="0.3">
      <c r="A52" s="8">
        <v>2010</v>
      </c>
      <c r="B52" s="12">
        <f>(Data!G52-Data!G51*Data!M52/Data!M51)/100</f>
        <v>-6.1331269946103578E-2</v>
      </c>
      <c r="C52" s="12">
        <f>(Data!J52/Data!C52-Data!J51/Data!C51)</f>
        <v>-5.2470342105900847E-3</v>
      </c>
      <c r="D52" s="12">
        <f>Data!J51/Data!C51*(1-1/(Data!P52*Data!L52/Data!L51))</f>
        <v>2.3956136141187773E-2</v>
      </c>
      <c r="E52" s="12">
        <f>Data!H52/100</f>
        <v>-1.274339756492987E-2</v>
      </c>
      <c r="F52" s="12">
        <f>Data!F52/100</f>
        <v>-1.4887096632027913E-2</v>
      </c>
      <c r="G52" s="12">
        <f t="shared" si="0"/>
        <v>-1.4991673818548107E-2</v>
      </c>
      <c r="I52" s="8">
        <v>2010</v>
      </c>
      <c r="J52" s="16">
        <f>Data!G52/100-Data!N51*Data!I52*1000/Data!C52</f>
        <v>-3.2092683825719504E-2</v>
      </c>
      <c r="K52" s="17">
        <f>Data!O52/Data!C52</f>
        <v>1.6495188555454284E-2</v>
      </c>
      <c r="L52" s="17">
        <f t="shared" si="1"/>
        <v>-1.4991673818548186E-2</v>
      </c>
    </row>
    <row r="53" spans="1:12" x14ac:dyDescent="0.3">
      <c r="A53" s="8">
        <v>2011</v>
      </c>
      <c r="B53" s="12">
        <f>(Data!G53-Data!G52*Data!M53/Data!M52)/100</f>
        <v>-1.0098399422190952E-2</v>
      </c>
      <c r="C53" s="12">
        <f>(Data!J53/Data!C53-Data!J52/Data!C52)</f>
        <v>4.2117073172447672E-3</v>
      </c>
      <c r="D53" s="12">
        <f>Data!J52/Data!C52*(1-1/(Data!P53*Data!L53/Data!L52))</f>
        <v>1.8269034639953729E-2</v>
      </c>
      <c r="E53" s="12">
        <f>Data!H53/100</f>
        <v>-1.466275482419499E-2</v>
      </c>
      <c r="F53" s="12">
        <f>Data!F53/100</f>
        <v>7.6426873719528787E-3</v>
      </c>
      <c r="G53" s="12">
        <f t="shared" si="0"/>
        <v>1.9402409987249652E-2</v>
      </c>
      <c r="I53" s="8">
        <v>2011</v>
      </c>
      <c r="J53" s="16">
        <f>Data!G53/100-Data!N52*Data!I53*1000/Data!C53</f>
        <v>2.532653968652715E-2</v>
      </c>
      <c r="K53" s="17">
        <f>Data!O53/Data!C53</f>
        <v>2.0762184284523123E-2</v>
      </c>
      <c r="L53" s="17">
        <f t="shared" si="1"/>
        <v>1.9402409987249646E-2</v>
      </c>
    </row>
    <row r="54" spans="1:12" x14ac:dyDescent="0.3">
      <c r="A54" s="8">
        <v>2012</v>
      </c>
      <c r="B54" s="12">
        <f>(Data!G54-Data!G53*Data!M54/Data!M53)/100</f>
        <v>2.4883814565482679E-2</v>
      </c>
      <c r="C54" s="12">
        <f>(Data!J54/Data!C54-Data!J53/Data!C53)</f>
        <v>1.0163816227486272E-2</v>
      </c>
      <c r="D54" s="12">
        <f>Data!J53/Data!C53*(1-1/(Data!P54*Data!L54/Data!L53))</f>
        <v>1.6014760374014045E-2</v>
      </c>
      <c r="E54" s="12">
        <f>Data!H54/100</f>
        <v>2.7155555646742879E-2</v>
      </c>
      <c r="F54" s="12">
        <f>Data!F54/100</f>
        <v>3.3443851875480869E-3</v>
      </c>
      <c r="G54" s="12">
        <f t="shared" si="0"/>
        <v>2.056245033269203E-2</v>
      </c>
      <c r="I54" s="8">
        <v>2012</v>
      </c>
      <c r="J54" s="16">
        <f>Data!G54/100-Data!N53*Data!I54*1000/Data!C54</f>
        <v>1.8042000414220771E-2</v>
      </c>
      <c r="K54" s="17">
        <f>Data!O54/Data!C54</f>
        <v>2.0313741495480882E-2</v>
      </c>
      <c r="L54" s="17">
        <f t="shared" si="1"/>
        <v>2.056245033269212E-2</v>
      </c>
    </row>
    <row r="55" spans="1:12" x14ac:dyDescent="0.3">
      <c r="A55" s="8">
        <v>2013</v>
      </c>
      <c r="B55" s="12">
        <f>(Data!G55-Data!G54*Data!M55/Data!M54)/100</f>
        <v>6.4095078940852798E-3</v>
      </c>
      <c r="C55" s="12">
        <f>(Data!J55/Data!C55-Data!J54/Data!C54)</f>
        <v>1.1308408868460629E-3</v>
      </c>
      <c r="D55" s="12">
        <f>Data!J54/Data!C54*(1-1/(Data!P55*Data!L55/Data!L54))</f>
        <v>2.2054873567527743E-2</v>
      </c>
      <c r="E55" s="12">
        <f>Data!H55/100</f>
        <v>1.1040373384899937E-2</v>
      </c>
      <c r="F55" s="12">
        <f>Data!F55/100</f>
        <v>1.1151451585564293E-2</v>
      </c>
      <c r="G55" s="12">
        <f t="shared" si="0"/>
        <v>7.403397377994855E-3</v>
      </c>
      <c r="I55" s="8">
        <v>2013</v>
      </c>
      <c r="J55" s="16">
        <f>Data!G55/100-Data!N54*Data!I55*1000/Data!C55</f>
        <v>1.0033374728579458E-2</v>
      </c>
      <c r="K55" s="17">
        <f>Data!O55/Data!C55</f>
        <v>1.4664240219394118E-2</v>
      </c>
      <c r="L55" s="17">
        <f t="shared" si="1"/>
        <v>7.403397377994855E-3</v>
      </c>
    </row>
    <row r="56" spans="1:12" x14ac:dyDescent="0.3">
      <c r="A56" s="8">
        <v>2014</v>
      </c>
      <c r="B56" s="12">
        <f>(Data!G56-Data!G55*Data!M56/Data!M55)/100</f>
        <v>4.9988073962707276E-2</v>
      </c>
      <c r="C56" s="12">
        <f>(Data!J56/Data!C56-Data!J55/Data!C55)</f>
        <v>6.7473648295065108E-3</v>
      </c>
      <c r="D56" s="12">
        <f>Data!J55/Data!C55*(1-1/(Data!P56*Data!L56/Data!L55))</f>
        <v>2.4410395906336639E-2</v>
      </c>
      <c r="E56" s="12">
        <f>Data!H56/100</f>
        <v>2.3563436373943536E-2</v>
      </c>
      <c r="F56" s="12">
        <f>Data!F56/100</f>
        <v>1.643458825812839E-2</v>
      </c>
      <c r="G56" s="12">
        <f t="shared" si="0"/>
        <v>4.1147810066478496E-2</v>
      </c>
      <c r="I56" s="8">
        <v>2014</v>
      </c>
      <c r="J56" s="16">
        <f>Data!G56/100-Data!N55*Data!I56*1000/Data!C56</f>
        <v>4.7492879381417885E-2</v>
      </c>
      <c r="K56" s="17">
        <f>Data!O56/Data!C56</f>
        <v>2.1068241792654079E-2</v>
      </c>
      <c r="L56" s="17">
        <f t="shared" si="1"/>
        <v>4.1147810066478552E-2</v>
      </c>
    </row>
    <row r="57" spans="1:12" x14ac:dyDescent="0.3">
      <c r="A57" s="8">
        <v>2015</v>
      </c>
      <c r="B57" s="12">
        <f>(Data!G57-Data!G56*Data!M57/Data!M56)/100</f>
        <v>1.837681811024389E-2</v>
      </c>
      <c r="C57" s="12">
        <f>(Data!J57/Data!C57-Data!J56/Data!C56)</f>
        <v>3.7591867100009446E-3</v>
      </c>
      <c r="D57" s="12">
        <f>Data!J56/Data!C56*(1-1/(Data!P57*Data!L57/Data!L56))</f>
        <v>2.3973489209817882E-2</v>
      </c>
      <c r="E57" s="12">
        <f>Data!H57/100</f>
        <v>7.5753134030949187E-3</v>
      </c>
      <c r="F57" s="12">
        <f>Data!F57/100</f>
        <v>2.7368948156245073E-2</v>
      </c>
      <c r="G57" s="12">
        <f t="shared" si="0"/>
        <v>1.1165232470722725E-2</v>
      </c>
      <c r="I57" s="8">
        <v>2015</v>
      </c>
      <c r="J57" s="16">
        <f>Data!G57/100-Data!N56*Data!I57*1000/Data!C57</f>
        <v>3.1492759145717586E-2</v>
      </c>
      <c r="K57" s="17">
        <f>Data!O57/Data!C57</f>
        <v>2.0691254438568733E-2</v>
      </c>
      <c r="L57" s="17">
        <f t="shared" si="1"/>
        <v>1.1165232470722614E-2</v>
      </c>
    </row>
    <row r="58" spans="1:12" x14ac:dyDescent="0.3">
      <c r="A58" s="8">
        <v>2016</v>
      </c>
      <c r="B58" s="12">
        <f>(Data!G58-Data!G57*Data!M58/Data!M57)/100</f>
        <v>7.673879609581441E-2</v>
      </c>
      <c r="C58" s="12">
        <f>(Data!J58/Data!C58-Data!J57/Data!C57)</f>
        <v>-4.4353129663152746E-3</v>
      </c>
      <c r="D58" s="12">
        <f>Data!J57/Data!C57*(1-1/(Data!P58*Data!L58/Data!L57))</f>
        <v>2.8100890763551989E-2</v>
      </c>
      <c r="E58" s="12">
        <f>Data!H58/100</f>
        <v>3.7712750625707836E-2</v>
      </c>
      <c r="F58" s="12">
        <f>Data!F58/100</f>
        <v>2.5990551820916929E-2</v>
      </c>
      <c r="G58" s="12">
        <f t="shared" si="0"/>
        <v>3.6701071446426356E-2</v>
      </c>
      <c r="I58" s="8">
        <v>2016</v>
      </c>
      <c r="J58" s="16">
        <f>Data!G58/100-Data!N57*Data!I58*1000/Data!C58</f>
        <v>7.85310795057097E-2</v>
      </c>
      <c r="K58" s="17">
        <f>Data!O58/Data!C58</f>
        <v>3.9505034035603036E-2</v>
      </c>
      <c r="L58" s="17">
        <f t="shared" si="1"/>
        <v>3.6701071446426439E-2</v>
      </c>
    </row>
    <row r="59" spans="1:12" x14ac:dyDescent="0.3">
      <c r="A59" s="8">
        <v>2017</v>
      </c>
      <c r="B59" s="12">
        <f>(Data!G59-Data!G58*Data!M59/Data!M58)/100</f>
        <v>6.257330441704731E-2</v>
      </c>
      <c r="C59" s="12">
        <f>(Data!J59/Data!C59-Data!J58/Data!C58)</f>
        <v>-2.0832902824347299E-2</v>
      </c>
      <c r="D59" s="12">
        <f>Data!J58/Data!C58*(1-1/(Data!P59*Data!L59/Data!L58))</f>
        <v>1.8250076832273438E-2</v>
      </c>
      <c r="E59" s="12">
        <f>Data!H59/100</f>
        <v>-2.16758340257861E-3</v>
      </c>
      <c r="F59" s="12">
        <f>Data!F59/100</f>
        <v>3.8276497769631539E-2</v>
      </c>
      <c r="G59" s="12">
        <f t="shared" si="0"/>
        <v>2.3881564057920517E-2</v>
      </c>
      <c r="I59" s="8">
        <v>2017</v>
      </c>
      <c r="J59" s="18">
        <f>Data!G59/100-Data!N58*Data!I59*1000/Data!C59</f>
        <v>8.6041949201159318E-2</v>
      </c>
      <c r="K59" s="19">
        <f>Data!O59/Data!C59</f>
        <v>2.130106138153337E-2</v>
      </c>
      <c r="L59" s="17">
        <f t="shared" si="1"/>
        <v>2.3881564057920544E-2</v>
      </c>
    </row>
  </sheetData>
  <mergeCells count="3">
    <mergeCell ref="B1:D1"/>
    <mergeCell ref="E1:G1"/>
    <mergeCell ref="J1:L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B137-ED83-41FC-A6F1-D33D06874FC1}">
  <dimension ref="A1:E19"/>
  <sheetViews>
    <sheetView tabSelected="1" workbookViewId="0">
      <selection activeCell="A21" sqref="A21"/>
    </sheetView>
  </sheetViews>
  <sheetFormatPr defaultRowHeight="14.4" x14ac:dyDescent="0.3"/>
  <cols>
    <col min="1" max="1" width="22.21875" bestFit="1" customWidth="1"/>
    <col min="2" max="3" width="7.6640625" bestFit="1" customWidth="1"/>
    <col min="4" max="4" width="9.6640625" bestFit="1" customWidth="1"/>
    <col min="5" max="5" width="7.6640625" bestFit="1" customWidth="1"/>
  </cols>
  <sheetData>
    <row r="1" spans="1:5" x14ac:dyDescent="0.3">
      <c r="A1" s="14" t="s">
        <v>17</v>
      </c>
      <c r="B1" s="14"/>
      <c r="C1" s="14"/>
      <c r="D1" s="14"/>
      <c r="E1" s="14"/>
    </row>
    <row r="2" spans="1:5" x14ac:dyDescent="0.3">
      <c r="A2" s="8"/>
      <c r="B2" s="8" t="s">
        <v>13</v>
      </c>
      <c r="C2" s="8" t="s">
        <v>12</v>
      </c>
      <c r="D2" s="8" t="s">
        <v>14</v>
      </c>
      <c r="E2" s="8" t="s">
        <v>15</v>
      </c>
    </row>
    <row r="3" spans="1:5" x14ac:dyDescent="0.3">
      <c r="A3" s="8" t="s">
        <v>16</v>
      </c>
      <c r="B3" s="9">
        <f>AVERAGE(Calculations!B3:B17)</f>
        <v>9.0546836015894822E-3</v>
      </c>
      <c r="C3" s="9">
        <f>AVERAGE(Calculations!B18:B32)</f>
        <v>2.8999162548282369E-2</v>
      </c>
      <c r="D3" s="9">
        <f>AVERAGE(Calculations!B33:B43)</f>
        <v>4.2604814397759075E-3</v>
      </c>
      <c r="E3" s="9">
        <f>AVERAGE(Calculations!B44:B59)</f>
        <v>-1.1922207987417697E-3</v>
      </c>
    </row>
    <row r="4" spans="1:5" x14ac:dyDescent="0.3">
      <c r="A4" s="8" t="s">
        <v>18</v>
      </c>
      <c r="B4" s="9">
        <f>AVERAGE(Calculations!C3:C17)</f>
        <v>-3.8392227846223126E-3</v>
      </c>
      <c r="C4" s="9">
        <f>AVERAGE(Calculations!C18:C32)</f>
        <v>-2.5622939927247763E-3</v>
      </c>
      <c r="D4" s="9">
        <f>AVERAGE(Calculations!C33:C43)</f>
        <v>1.4859358122433287E-3</v>
      </c>
      <c r="E4" s="9">
        <f>AVERAGE(Calculations!C44:C59)</f>
        <v>2.448138808244146E-3</v>
      </c>
    </row>
    <row r="5" spans="1:5" x14ac:dyDescent="0.3">
      <c r="A5" s="8" t="s">
        <v>19</v>
      </c>
      <c r="B5" s="9">
        <f>AVERAGE(Calculations!D3:D17)</f>
        <v>2.4006374965485338E-2</v>
      </c>
      <c r="C5" s="9">
        <f>AVERAGE(Calculations!D18:D32)</f>
        <v>3.8082326062873942E-2</v>
      </c>
      <c r="D5" s="9">
        <f>AVERAGE(Calculations!D33:D43)</f>
        <v>2.5920726930238011E-3</v>
      </c>
      <c r="E5" s="9">
        <f>AVERAGE(Calculations!D44:D59)</f>
        <v>1.7611402773981443E-2</v>
      </c>
    </row>
    <row r="6" spans="1:5" x14ac:dyDescent="0.3">
      <c r="A6" s="8" t="s">
        <v>20</v>
      </c>
      <c r="B6" s="10">
        <f>AVERAGE(Calculations!F3:F17)</f>
        <v>3.6170240582285677E-2</v>
      </c>
      <c r="C6" s="10">
        <f>AVERAGE(Calculations!F18:F32)</f>
        <v>3.126882644083577E-2</v>
      </c>
      <c r="D6" s="10">
        <f>AVERAGE(Calculations!F33:F43)</f>
        <v>-3.0513910621201241E-5</v>
      </c>
      <c r="E6" s="10">
        <f>AVERAGE(Calculations!F44:F59)</f>
        <v>-4.5002792808899704E-3</v>
      </c>
    </row>
    <row r="7" spans="1:5" x14ac:dyDescent="0.3">
      <c r="A7" s="8" t="s">
        <v>29</v>
      </c>
      <c r="B7" s="10">
        <f>AVERAGE(Calculations!E3:E17)</f>
        <v>1.2074170881249716E-3</v>
      </c>
      <c r="C7" s="10">
        <f>AVERAGE(Calculations!E18:E32)</f>
        <v>2.3228661243346726E-2</v>
      </c>
      <c r="D7" s="10">
        <f>AVERAGE(Calculations!E33:E43)</f>
        <v>-3.3718359750881995E-3</v>
      </c>
      <c r="E7" s="10">
        <f>AVERAGE(Calculations!E44:E59)</f>
        <v>-3.2513923478981951E-3</v>
      </c>
    </row>
    <row r="8" spans="1:5" x14ac:dyDescent="0.3">
      <c r="A8" s="8" t="s">
        <v>21</v>
      </c>
      <c r="B8" s="10">
        <f>AVERAGE(Calculations!G3:G17)</f>
        <v>-8.1558218879581399E-3</v>
      </c>
      <c r="C8" s="10">
        <f>AVERAGE(Calculations!G18:G32)</f>
        <v>1.0021706934249031E-2</v>
      </c>
      <c r="D8" s="10">
        <f>AVERAGE(Calculations!G33:G43)</f>
        <v>1.174083983075244E-2</v>
      </c>
      <c r="E8" s="10">
        <f>AVERAGE(Calculations!G44:G59)</f>
        <v>2.6618992412271988E-2</v>
      </c>
    </row>
    <row r="11" spans="1:5" x14ac:dyDescent="0.3">
      <c r="A11" t="s">
        <v>37</v>
      </c>
    </row>
    <row r="13" spans="1:5" x14ac:dyDescent="0.3">
      <c r="A13" s="14" t="s">
        <v>17</v>
      </c>
      <c r="B13" s="14"/>
      <c r="C13" s="14"/>
      <c r="D13" s="14"/>
      <c r="E13" s="14"/>
    </row>
    <row r="14" spans="1:5" x14ac:dyDescent="0.3">
      <c r="A14" s="8"/>
      <c r="B14" s="8" t="s">
        <v>13</v>
      </c>
      <c r="C14" s="8" t="s">
        <v>12</v>
      </c>
      <c r="D14" s="8" t="s">
        <v>14</v>
      </c>
      <c r="E14" s="8" t="s">
        <v>15</v>
      </c>
    </row>
    <row r="15" spans="1:5" x14ac:dyDescent="0.3">
      <c r="A15" s="8" t="s">
        <v>16</v>
      </c>
      <c r="B15" s="9">
        <f>AVERAGE(Calculations!J3:J17)</f>
        <v>1.5987560574575736E-2</v>
      </c>
      <c r="C15" s="9">
        <f>AVERAGE(Calculations!J18:J32)</f>
        <v>3.5647271848435004E-2</v>
      </c>
      <c r="D15" s="9">
        <f>AVERAGE(Calculations!J33:J43)</f>
        <v>2.8674738238468122E-2</v>
      </c>
      <c r="E15" s="9">
        <f>AVERAGE(Calculations!J44:J59)</f>
        <v>2.3056613201353791E-2</v>
      </c>
    </row>
    <row r="16" spans="1:5" x14ac:dyDescent="0.3">
      <c r="A16" s="8" t="s">
        <v>38</v>
      </c>
      <c r="B16" s="9">
        <f>B5</f>
        <v>2.4006374965485338E-2</v>
      </c>
      <c r="C16" s="9">
        <f t="shared" ref="C16:E16" si="0">C5</f>
        <v>3.8082326062873942E-2</v>
      </c>
      <c r="D16" s="9">
        <f t="shared" si="0"/>
        <v>2.5920726930238011E-3</v>
      </c>
      <c r="E16" s="9">
        <f t="shared" si="0"/>
        <v>1.7611402773981443E-2</v>
      </c>
    </row>
    <row r="17" spans="1:5" x14ac:dyDescent="0.3">
      <c r="A17" s="8" t="s">
        <v>39</v>
      </c>
      <c r="B17" s="10">
        <f>B6</f>
        <v>3.6170240582285677E-2</v>
      </c>
      <c r="C17" s="10">
        <f t="shared" ref="C17:E17" si="1">C6</f>
        <v>3.126882644083577E-2</v>
      </c>
      <c r="D17" s="10">
        <f t="shared" si="1"/>
        <v>-3.0513910621201241E-5</v>
      </c>
      <c r="E17" s="10">
        <f t="shared" si="1"/>
        <v>-4.5002792808899704E-3</v>
      </c>
    </row>
    <row r="18" spans="1:5" x14ac:dyDescent="0.3">
      <c r="A18" s="8" t="s">
        <v>40</v>
      </c>
      <c r="B18" s="10">
        <f>AVERAGE(Calculations!K3:K17)</f>
        <v>8.140294061111223E-3</v>
      </c>
      <c r="C18" s="10">
        <f>AVERAGE(Calculations!K18:K32)</f>
        <v>2.9876770543499354E-2</v>
      </c>
      <c r="D18" s="10">
        <f>AVERAGE(Calculations!K33:K43)</f>
        <v>2.1042420823604011E-2</v>
      </c>
      <c r="E18" s="10">
        <f>AVERAGE(Calculations!K44:K59)</f>
        <v>2.099744165219735E-2</v>
      </c>
    </row>
    <row r="19" spans="1:5" x14ac:dyDescent="0.3">
      <c r="A19" s="8" t="s">
        <v>41</v>
      </c>
      <c r="B19" s="10">
        <f>AVERAGE(Calculations!L3:L17)</f>
        <v>-8.1558218879581382E-3</v>
      </c>
      <c r="C19" s="10">
        <f>AVERAGE(Calculations!L18:L32)</f>
        <v>1.0021706934249041E-2</v>
      </c>
      <c r="D19" s="10">
        <f>AVERAGE(Calculations!L33:L43)</f>
        <v>1.1740839830752449E-2</v>
      </c>
      <c r="E19" s="10">
        <f>AVERAGE(Calculations!L44:L59)</f>
        <v>2.6618992412271985E-2</v>
      </c>
    </row>
  </sheetData>
  <mergeCells count="2">
    <mergeCell ref="A1:E1"/>
    <mergeCell ref="A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2022-02-18T20:56:13Z</dcterms:modified>
</cp:coreProperties>
</file>