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B681D33F-59A7-4CD0-A43E-240EB5F27D3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1" r:id="rId1"/>
    <sheet name="Calculations" sheetId="2" r:id="rId2"/>
    <sheet name="Results" sheetId="4" r:id="rId3"/>
    <sheet name="Plots" sheetId="3" r:id="rId4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L3" i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4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2" i="1"/>
  <c r="M59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4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5" i="2"/>
  <c r="E5" i="2"/>
  <c r="E4" i="2"/>
  <c r="D4" i="2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3" i="1"/>
  <c r="S3" i="1"/>
  <c r="S4" i="1"/>
  <c r="K5" i="2" s="1"/>
  <c r="S5" i="1"/>
  <c r="K6" i="2" s="1"/>
  <c r="S6" i="1"/>
  <c r="K7" i="2" s="1"/>
  <c r="S7" i="1"/>
  <c r="K8" i="2" s="1"/>
  <c r="S8" i="1"/>
  <c r="K9" i="2" s="1"/>
  <c r="S9" i="1"/>
  <c r="S10" i="1"/>
  <c r="S11" i="1"/>
  <c r="K12" i="2" s="1"/>
  <c r="S12" i="1"/>
  <c r="K13" i="2" s="1"/>
  <c r="S13" i="1"/>
  <c r="K14" i="2" s="1"/>
  <c r="S14" i="1"/>
  <c r="K15" i="2" s="1"/>
  <c r="S15" i="1"/>
  <c r="K16" i="2" s="1"/>
  <c r="S16" i="1"/>
  <c r="K17" i="2" s="1"/>
  <c r="S17" i="1"/>
  <c r="S18" i="1"/>
  <c r="S19" i="1"/>
  <c r="S20" i="1"/>
  <c r="K21" i="2" s="1"/>
  <c r="S21" i="1"/>
  <c r="K22" i="2" s="1"/>
  <c r="S22" i="1"/>
  <c r="K23" i="2" s="1"/>
  <c r="S23" i="1"/>
  <c r="K24" i="2" s="1"/>
  <c r="S24" i="1"/>
  <c r="S25" i="1"/>
  <c r="S26" i="1"/>
  <c r="K27" i="2" s="1"/>
  <c r="S27" i="1"/>
  <c r="S28" i="1"/>
  <c r="K29" i="2" s="1"/>
  <c r="S29" i="1"/>
  <c r="K30" i="2" s="1"/>
  <c r="S30" i="1"/>
  <c r="K31" i="2" s="1"/>
  <c r="S31" i="1"/>
  <c r="K32" i="2" s="1"/>
  <c r="S32" i="1"/>
  <c r="S33" i="1"/>
  <c r="S34" i="1"/>
  <c r="K35" i="2" s="1"/>
  <c r="S35" i="1"/>
  <c r="S36" i="1"/>
  <c r="K37" i="2" s="1"/>
  <c r="S37" i="1"/>
  <c r="K38" i="2" s="1"/>
  <c r="S38" i="1"/>
  <c r="K39" i="2" s="1"/>
  <c r="S39" i="1"/>
  <c r="K40" i="2" s="1"/>
  <c r="S40" i="1"/>
  <c r="K41" i="2" s="1"/>
  <c r="S41" i="1"/>
  <c r="S42" i="1"/>
  <c r="S43" i="1"/>
  <c r="S44" i="1"/>
  <c r="K45" i="2" s="1"/>
  <c r="S45" i="1"/>
  <c r="K46" i="2" s="1"/>
  <c r="S46" i="1"/>
  <c r="S47" i="1"/>
  <c r="K48" i="2" s="1"/>
  <c r="S48" i="1"/>
  <c r="K49" i="2" s="1"/>
  <c r="S49" i="1"/>
  <c r="S50" i="1"/>
  <c r="S51" i="1"/>
  <c r="S52" i="1"/>
  <c r="K53" i="2" s="1"/>
  <c r="S53" i="1"/>
  <c r="K54" i="2" s="1"/>
  <c r="S54" i="1"/>
  <c r="K55" i="2" s="1"/>
  <c r="S55" i="1"/>
  <c r="K56" i="2" s="1"/>
  <c r="S56" i="1"/>
  <c r="S57" i="1"/>
  <c r="S58" i="1"/>
  <c r="S2" i="1"/>
  <c r="C5" i="2"/>
  <c r="C6" i="2"/>
  <c r="C7" i="2"/>
  <c r="C8" i="2"/>
  <c r="C9" i="2"/>
  <c r="C10" i="2"/>
  <c r="C11" i="2"/>
  <c r="N11" i="2" s="1"/>
  <c r="C12" i="2"/>
  <c r="C13" i="2"/>
  <c r="C14" i="2"/>
  <c r="C15" i="2"/>
  <c r="C16" i="2"/>
  <c r="C17" i="2"/>
  <c r="C18" i="2"/>
  <c r="C19" i="2"/>
  <c r="N19" i="2" s="1"/>
  <c r="C20" i="2"/>
  <c r="C21" i="2"/>
  <c r="C22" i="2"/>
  <c r="C23" i="2"/>
  <c r="C24" i="2"/>
  <c r="C25" i="2"/>
  <c r="C26" i="2"/>
  <c r="C27" i="2"/>
  <c r="N27" i="2" s="1"/>
  <c r="C28" i="2"/>
  <c r="C29" i="2"/>
  <c r="C30" i="2"/>
  <c r="C31" i="2"/>
  <c r="C32" i="2"/>
  <c r="C33" i="2"/>
  <c r="C34" i="2"/>
  <c r="C35" i="2"/>
  <c r="N35" i="2" s="1"/>
  <c r="C36" i="2"/>
  <c r="C37" i="2"/>
  <c r="C38" i="2"/>
  <c r="C39" i="2"/>
  <c r="C40" i="2"/>
  <c r="C41" i="2"/>
  <c r="C42" i="2"/>
  <c r="C43" i="2"/>
  <c r="N43" i="2" s="1"/>
  <c r="C44" i="2"/>
  <c r="C45" i="2"/>
  <c r="C46" i="2"/>
  <c r="C47" i="2"/>
  <c r="C48" i="2"/>
  <c r="C49" i="2"/>
  <c r="C50" i="2"/>
  <c r="C51" i="2"/>
  <c r="N51" i="2" s="1"/>
  <c r="C52" i="2"/>
  <c r="C53" i="2"/>
  <c r="C54" i="2"/>
  <c r="C55" i="2"/>
  <c r="C56" i="2"/>
  <c r="C57" i="2"/>
  <c r="C58" i="2"/>
  <c r="C59" i="2"/>
  <c r="N59" i="2" s="1"/>
  <c r="C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4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L59" i="2" s="1"/>
  <c r="B3" i="2"/>
  <c r="E2" i="4" l="1"/>
  <c r="F10" i="4"/>
  <c r="C10" i="4"/>
  <c r="D2" i="4"/>
  <c r="E10" i="4"/>
  <c r="D5" i="4"/>
  <c r="F2" i="4"/>
  <c r="B5" i="4"/>
  <c r="E5" i="4"/>
  <c r="B2" i="4"/>
  <c r="C5" i="4"/>
  <c r="D10" i="4"/>
  <c r="C2" i="4"/>
  <c r="F5" i="4"/>
  <c r="B10" i="4"/>
  <c r="N5" i="2"/>
  <c r="K47" i="2"/>
  <c r="O35" i="2"/>
  <c r="K44" i="2"/>
  <c r="K36" i="2"/>
  <c r="K28" i="2"/>
  <c r="K20" i="2"/>
  <c r="O59" i="2"/>
  <c r="O51" i="2"/>
  <c r="O43" i="2"/>
  <c r="O19" i="2"/>
  <c r="O11" i="2"/>
  <c r="K58" i="2"/>
  <c r="K50" i="2"/>
  <c r="K42" i="2"/>
  <c r="K34" i="2"/>
  <c r="K26" i="2"/>
  <c r="K10" i="2"/>
  <c r="K11" i="2"/>
  <c r="O55" i="2"/>
  <c r="O47" i="2"/>
  <c r="O39" i="2"/>
  <c r="O31" i="2"/>
  <c r="O23" i="2"/>
  <c r="O15" i="2"/>
  <c r="O7" i="2"/>
  <c r="K59" i="2"/>
  <c r="O27" i="2"/>
  <c r="K19" i="2"/>
  <c r="O58" i="2"/>
  <c r="O54" i="2"/>
  <c r="O50" i="2"/>
  <c r="O46" i="2"/>
  <c r="O42" i="2"/>
  <c r="O38" i="2"/>
  <c r="O34" i="2"/>
  <c r="O30" i="2"/>
  <c r="O26" i="2"/>
  <c r="O22" i="2"/>
  <c r="O18" i="2"/>
  <c r="O14" i="2"/>
  <c r="O10" i="2"/>
  <c r="O6" i="2"/>
  <c r="K51" i="2"/>
  <c r="O57" i="2"/>
  <c r="O53" i="2"/>
  <c r="O49" i="2"/>
  <c r="O45" i="2"/>
  <c r="O41" i="2"/>
  <c r="O37" i="2"/>
  <c r="O33" i="2"/>
  <c r="O29" i="2"/>
  <c r="O25" i="2"/>
  <c r="O21" i="2"/>
  <c r="O17" i="2"/>
  <c r="O13" i="2"/>
  <c r="O9" i="2"/>
  <c r="O4" i="2"/>
  <c r="K3" i="1" s="1"/>
  <c r="O5" i="2"/>
  <c r="O56" i="2"/>
  <c r="O52" i="2"/>
  <c r="O48" i="2"/>
  <c r="O44" i="2"/>
  <c r="O40" i="2"/>
  <c r="O36" i="2"/>
  <c r="O32" i="2"/>
  <c r="O28" i="2"/>
  <c r="O24" i="2"/>
  <c r="O20" i="2"/>
  <c r="O16" i="2"/>
  <c r="O12" i="2"/>
  <c r="O8" i="2"/>
  <c r="N52" i="2"/>
  <c r="N44" i="2"/>
  <c r="N36" i="2"/>
  <c r="N28" i="2"/>
  <c r="N20" i="2"/>
  <c r="N12" i="2"/>
  <c r="N56" i="2"/>
  <c r="N48" i="2"/>
  <c r="N40" i="2"/>
  <c r="N32" i="2"/>
  <c r="N24" i="2"/>
  <c r="N16" i="2"/>
  <c r="N8" i="2"/>
  <c r="N53" i="2"/>
  <c r="N45" i="2"/>
  <c r="N37" i="2"/>
  <c r="N29" i="2"/>
  <c r="N21" i="2"/>
  <c r="N13" i="2"/>
  <c r="N57" i="2"/>
  <c r="N49" i="2"/>
  <c r="N41" i="2"/>
  <c r="N33" i="2"/>
  <c r="N25" i="2"/>
  <c r="N17" i="2"/>
  <c r="N9" i="2"/>
  <c r="K57" i="2"/>
  <c r="K43" i="2"/>
  <c r="K52" i="2"/>
  <c r="K18" i="2"/>
  <c r="K33" i="2"/>
  <c r="K25" i="2"/>
  <c r="K4" i="2"/>
  <c r="N42" i="2"/>
  <c r="N26" i="2"/>
  <c r="N55" i="2"/>
  <c r="N47" i="2"/>
  <c r="N39" i="2"/>
  <c r="N31" i="2"/>
  <c r="N23" i="2"/>
  <c r="N15" i="2"/>
  <c r="N7" i="2"/>
  <c r="N58" i="2"/>
  <c r="N34" i="2"/>
  <c r="N54" i="2"/>
  <c r="N46" i="2"/>
  <c r="N38" i="2"/>
  <c r="N30" i="2"/>
  <c r="N22" i="2"/>
  <c r="N14" i="2"/>
  <c r="N6" i="2"/>
  <c r="N18" i="2"/>
  <c r="N50" i="2"/>
  <c r="N10" i="2"/>
  <c r="N4" i="2"/>
  <c r="L54" i="2"/>
  <c r="L46" i="2"/>
  <c r="Q46" i="2" s="1"/>
  <c r="L38" i="2"/>
  <c r="L30" i="2"/>
  <c r="L22" i="2"/>
  <c r="L14" i="2"/>
  <c r="L6" i="2"/>
  <c r="L18" i="2"/>
  <c r="L52" i="2"/>
  <c r="L44" i="2"/>
  <c r="Q44" i="2" s="1"/>
  <c r="L36" i="2"/>
  <c r="L28" i="2"/>
  <c r="Q28" i="2" s="1"/>
  <c r="L20" i="2"/>
  <c r="L12" i="2"/>
  <c r="L51" i="2"/>
  <c r="L43" i="2"/>
  <c r="Q43" i="2" s="1"/>
  <c r="L35" i="2"/>
  <c r="L27" i="2"/>
  <c r="Q27" i="2" s="1"/>
  <c r="L19" i="2"/>
  <c r="L11" i="2"/>
  <c r="Q11" i="2" s="1"/>
  <c r="L56" i="2"/>
  <c r="L48" i="2"/>
  <c r="L40" i="2"/>
  <c r="L32" i="2"/>
  <c r="Q32" i="2" s="1"/>
  <c r="L24" i="2"/>
  <c r="L8" i="2"/>
  <c r="L17" i="2"/>
  <c r="L53" i="2"/>
  <c r="Q53" i="2" s="1"/>
  <c r="L45" i="2"/>
  <c r="L37" i="2"/>
  <c r="L29" i="2"/>
  <c r="L21" i="2"/>
  <c r="Q21" i="2" s="1"/>
  <c r="L13" i="2"/>
  <c r="L5" i="2"/>
  <c r="L4" i="2"/>
  <c r="L58" i="2"/>
  <c r="Q58" i="2" s="1"/>
  <c r="L49" i="2"/>
  <c r="L42" i="2"/>
  <c r="L34" i="2"/>
  <c r="L26" i="2"/>
  <c r="L10" i="2"/>
  <c r="Q10" i="2" s="1"/>
  <c r="L16" i="2"/>
  <c r="Q16" i="2" s="1"/>
  <c r="L55" i="2"/>
  <c r="Q55" i="2" s="1"/>
  <c r="L47" i="2"/>
  <c r="L39" i="2"/>
  <c r="Q39" i="2" s="1"/>
  <c r="L31" i="2"/>
  <c r="L23" i="2"/>
  <c r="L15" i="2"/>
  <c r="L7" i="2"/>
  <c r="Q7" i="2" s="1"/>
  <c r="L50" i="2"/>
  <c r="L57" i="2"/>
  <c r="L41" i="2"/>
  <c r="L33" i="2"/>
  <c r="L25" i="2"/>
  <c r="L9" i="2"/>
  <c r="Q52" i="2" l="1"/>
  <c r="Q15" i="2"/>
  <c r="Q29" i="2"/>
  <c r="Q51" i="2"/>
  <c r="Q31" i="2"/>
  <c r="Q42" i="2"/>
  <c r="Q12" i="2"/>
  <c r="Q9" i="2"/>
  <c r="Q56" i="2"/>
  <c r="Q41" i="2"/>
  <c r="Q17" i="2"/>
  <c r="Q54" i="2"/>
  <c r="Q20" i="2"/>
  <c r="Q47" i="2"/>
  <c r="Q50" i="2"/>
  <c r="Q8" i="2"/>
  <c r="D3" i="4"/>
  <c r="Q23" i="2"/>
  <c r="Q34" i="2"/>
  <c r="Q40" i="2"/>
  <c r="E3" i="4"/>
  <c r="Q37" i="2"/>
  <c r="Q48" i="2"/>
  <c r="Q45" i="2"/>
  <c r="Q25" i="2"/>
  <c r="Q57" i="2"/>
  <c r="F3" i="4"/>
  <c r="B3" i="4"/>
  <c r="E9" i="4"/>
  <c r="C3" i="4"/>
  <c r="Q4" i="2"/>
  <c r="B4" i="4"/>
  <c r="B6" i="4" s="1"/>
  <c r="F4" i="4"/>
  <c r="F6" i="4" s="1"/>
  <c r="Q19" i="2"/>
  <c r="Q36" i="2"/>
  <c r="Q38" i="2"/>
  <c r="B9" i="4"/>
  <c r="F9" i="4"/>
  <c r="Q5" i="2"/>
  <c r="Q13" i="2"/>
  <c r="Q24" i="2"/>
  <c r="Q35" i="2"/>
  <c r="D8" i="4"/>
  <c r="C9" i="4"/>
  <c r="Q26" i="2"/>
  <c r="Q18" i="2"/>
  <c r="C4" i="4"/>
  <c r="B8" i="4"/>
  <c r="F8" i="4"/>
  <c r="Q6" i="2"/>
  <c r="Q30" i="2"/>
  <c r="D4" i="4"/>
  <c r="D6" i="4" s="1"/>
  <c r="Q14" i="2"/>
  <c r="E8" i="4"/>
  <c r="D9" i="4"/>
  <c r="Q33" i="2"/>
  <c r="E4" i="4"/>
  <c r="Q49" i="2"/>
  <c r="Q22" i="2"/>
  <c r="C8" i="4"/>
  <c r="E11" i="4" l="1"/>
  <c r="E12" i="4" s="1"/>
  <c r="E6" i="4"/>
  <c r="C6" i="4"/>
  <c r="C11" i="4"/>
  <c r="C12" i="4" s="1"/>
  <c r="D11" i="4"/>
  <c r="D12" i="4" s="1"/>
  <c r="B11" i="4"/>
  <c r="B12" i="4" s="1"/>
  <c r="F11" i="4"/>
  <c r="F12" i="4" s="1"/>
</calcChain>
</file>

<file path=xl/sharedStrings.xml><?xml version="1.0" encoding="utf-8"?>
<sst xmlns="http://schemas.openxmlformats.org/spreadsheetml/2006/main" count="54" uniqueCount="52">
  <si>
    <t>year</t>
  </si>
  <si>
    <t>per-capita real gdp</t>
  </si>
  <si>
    <t>inflation rate</t>
  </si>
  <si>
    <t>total deficit</t>
  </si>
  <si>
    <t>primary defict</t>
  </si>
  <si>
    <t>total debt</t>
  </si>
  <si>
    <t>external debt</t>
  </si>
  <si>
    <t>domestic debt</t>
  </si>
  <si>
    <t>total interest payments</t>
  </si>
  <si>
    <t>interest on external debt</t>
  </si>
  <si>
    <t>interest on domestic debt</t>
  </si>
  <si>
    <t>exchange rate</t>
  </si>
  <si>
    <t>monetary base</t>
  </si>
  <si>
    <t>nominal gdp</t>
  </si>
  <si>
    <t>Sources</t>
  </si>
  <si>
    <t>1961–74</t>
  </si>
  <si>
    <t>1975–86</t>
  </si>
  <si>
    <t>1987–2005</t>
  </si>
  <si>
    <t>2006–16</t>
  </si>
  <si>
    <t>1961–2016</t>
  </si>
  <si>
    <t>(1) Internal debt</t>
  </si>
  <si>
    <t>(2) External debt</t>
  </si>
  <si>
    <t>(3) Seigniorage</t>
  </si>
  <si>
    <t>(4) Inflation tax</t>
  </si>
  <si>
    <t>Total</t>
  </si>
  <si>
    <t>Obligations</t>
  </si>
  <si>
    <t>(1) Internal return</t>
  </si>
  <si>
    <t>(2) External return</t>
  </si>
  <si>
    <t>(3) Primary deficit</t>
  </si>
  <si>
    <t>(4) Transfers</t>
  </si>
  <si>
    <t>LHS</t>
  </si>
  <si>
    <t>RHS</t>
  </si>
  <si>
    <t>Years</t>
  </si>
  <si>
    <t>θ-θ_1</t>
  </si>
  <si>
    <t>ξ(θ*-θ*_1)</t>
  </si>
  <si>
    <t>m-m_1</t>
  </si>
  <si>
    <t>m_1/(gpi)-m_1</t>
  </si>
  <si>
    <t>θ_1*(R/gpi)-θ_1</t>
  </si>
  <si>
    <t>ξθ*_1*(r*/(gpi*)-1)</t>
  </si>
  <si>
    <t>d</t>
  </si>
  <si>
    <t>t</t>
  </si>
  <si>
    <t>External Debt (MM$)</t>
  </si>
  <si>
    <t>m</t>
  </si>
  <si>
    <t>R</t>
  </si>
  <si>
    <t>g</t>
  </si>
  <si>
    <t>pi</t>
  </si>
  <si>
    <t>pi*</t>
  </si>
  <si>
    <t>r*</t>
  </si>
  <si>
    <t>real gdp Venezuela</t>
  </si>
  <si>
    <t>cpi US</t>
  </si>
  <si>
    <t>real exchange rate</t>
  </si>
  <si>
    <t>cpi Venezuela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</si>
</sst>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rgb="FF363636"/>
      <name val="Times New Roman"/>
      <family val="1"/>
    </font>
    <font>
      <sz val="13"/>
      <color rgb="FF36363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164" fontId="0" fillId="0" borderId="0" xfId="0" applyNumberFormat="1"/>
    <xf numFmtId="10" fontId="0" fillId="0" borderId="0" xfId="1" applyNumberFormat="1" applyFont="1"/>
    <xf numFmtId="1" fontId="0" fillId="0" borderId="0" xfId="0" applyNumberForma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10" fontId="4" fillId="2" borderId="1" xfId="1" applyNumberFormat="1" applyFont="1" applyFill="1" applyBorder="1" applyAlignment="1">
      <alignment horizontal="center" vertical="top"/>
    </xf>
    <xf numFmtId="9" fontId="0" fillId="0" borderId="0" xfId="1" applyNumberFormat="1" applyFont="1"/>
    <xf numFmtId="2" fontId="0" fillId="0" borderId="0" xfId="0" applyNumberFormat="1"/>
    <xf numFmtId="1" fontId="2" fillId="0" borderId="0" xfId="2" applyNumberFormat="1"/>
    <xf numFmtId="1" fontId="2" fillId="0" borderId="0" xfId="2" applyNumberFormat="1" applyAlignment="1">
      <alignment horizontal="right"/>
    </xf>
  </cellXfs>
  <cellStyles count="3">
    <cellStyle name="Normal" xfId="0" builtinId="0"/>
    <cellStyle name="Normal_Libro1" xfId="2" xr:uid="{5A968319-053B-4625-89C6-AAC17466D4A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Data!$E$1</c:f>
              <c:strCache>
                <c:ptCount val="1"/>
                <c:pt idx="0">
                  <c:v>total deficit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Data!$E$2:$E$54</c:f>
              <c:numCache>
                <c:formatCode>0</c:formatCode>
                <c:ptCount val="53"/>
                <c:pt idx="1">
                  <c:v>0.22265177768005634</c:v>
                </c:pt>
                <c:pt idx="2">
                  <c:v>-2.6328553251183013</c:v>
                </c:pt>
                <c:pt idx="3">
                  <c:v>-2.2130049887602534</c:v>
                </c:pt>
                <c:pt idx="4">
                  <c:v>-2.3373170109152324</c:v>
                </c:pt>
                <c:pt idx="5">
                  <c:v>-0.5966678579230259</c:v>
                </c:pt>
                <c:pt idx="6">
                  <c:v>-0.60242123932727232</c:v>
                </c:pt>
                <c:pt idx="7">
                  <c:v>-0.98173370174347652</c:v>
                </c:pt>
                <c:pt idx="8">
                  <c:v>-0.43540696275118623</c:v>
                </c:pt>
                <c:pt idx="9">
                  <c:v>1.0579576363040493</c:v>
                </c:pt>
                <c:pt idx="10">
                  <c:v>0.19714247585836731</c:v>
                </c:pt>
                <c:pt idx="11">
                  <c:v>-1.2542907167439048</c:v>
                </c:pt>
                <c:pt idx="12">
                  <c:v>-0.21412744482146195</c:v>
                </c:pt>
                <c:pt idx="13">
                  <c:v>-2.8002882320100939</c:v>
                </c:pt>
                <c:pt idx="14">
                  <c:v>-4.2013451835024931</c:v>
                </c:pt>
                <c:pt idx="15">
                  <c:v>-0.15835591853489633</c:v>
                </c:pt>
                <c:pt idx="16">
                  <c:v>1.925684115513481</c:v>
                </c:pt>
                <c:pt idx="17">
                  <c:v>3.2657018535561564</c:v>
                </c:pt>
                <c:pt idx="18">
                  <c:v>3.1258100105793405</c:v>
                </c:pt>
                <c:pt idx="19">
                  <c:v>-4.6027119185410346</c:v>
                </c:pt>
                <c:pt idx="20">
                  <c:v>-2.665545995830723</c:v>
                </c:pt>
                <c:pt idx="21">
                  <c:v>-3.7590557685639299</c:v>
                </c:pt>
                <c:pt idx="22">
                  <c:v>3.051971515570667</c:v>
                </c:pt>
                <c:pt idx="23">
                  <c:v>2.3163770868823326</c:v>
                </c:pt>
                <c:pt idx="24">
                  <c:v>-2.7683457375582705</c:v>
                </c:pt>
                <c:pt idx="25">
                  <c:v>-2.8747957314083648</c:v>
                </c:pt>
                <c:pt idx="26">
                  <c:v>4.5033946981704593</c:v>
                </c:pt>
                <c:pt idx="27">
                  <c:v>-3.467551150563378</c:v>
                </c:pt>
                <c:pt idx="28">
                  <c:v>8.9877159074798652E-2</c:v>
                </c:pt>
                <c:pt idx="29">
                  <c:v>-0.41358341155122424</c:v>
                </c:pt>
                <c:pt idx="30">
                  <c:v>-7.6653511340271265</c:v>
                </c:pt>
                <c:pt idx="31">
                  <c:v>-8.3179345390793564</c:v>
                </c:pt>
                <c:pt idx="32">
                  <c:v>-2.9796630799858113</c:v>
                </c:pt>
                <c:pt idx="33">
                  <c:v>0.87297539540756797</c:v>
                </c:pt>
                <c:pt idx="34">
                  <c:v>4.1977486102633526</c:v>
                </c:pt>
                <c:pt idx="35">
                  <c:v>-3.0918563914538542</c:v>
                </c:pt>
                <c:pt idx="36">
                  <c:v>-7.5589013255498143</c:v>
                </c:pt>
                <c:pt idx="37">
                  <c:v>-6.1701871212080723</c:v>
                </c:pt>
                <c:pt idx="38">
                  <c:v>2.8124454469304947</c:v>
                </c:pt>
                <c:pt idx="39">
                  <c:v>2.5007771187695886</c:v>
                </c:pt>
                <c:pt idx="40">
                  <c:v>-1.0255527082570479</c:v>
                </c:pt>
                <c:pt idx="41">
                  <c:v>2.6770679413019023</c:v>
                </c:pt>
                <c:pt idx="42">
                  <c:v>5.2563677311251311</c:v>
                </c:pt>
                <c:pt idx="43">
                  <c:v>4.111381599552316</c:v>
                </c:pt>
                <c:pt idx="44">
                  <c:v>-9.2715200843482783</c:v>
                </c:pt>
                <c:pt idx="45">
                  <c:v>-8.5767204752660788</c:v>
                </c:pt>
                <c:pt idx="46">
                  <c:v>-4.8207090323380513</c:v>
                </c:pt>
                <c:pt idx="47">
                  <c:v>-6.2709690210140954</c:v>
                </c:pt>
                <c:pt idx="48">
                  <c:v>-1.5676184107979587</c:v>
                </c:pt>
                <c:pt idx="49">
                  <c:v>5.17819115636145</c:v>
                </c:pt>
                <c:pt idx="50">
                  <c:v>1.2385576489488672</c:v>
                </c:pt>
                <c:pt idx="51">
                  <c:v>0.85213186613827507</c:v>
                </c:pt>
                <c:pt idx="52">
                  <c:v>2.0448277872742113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2-4355-AE58-41FD56B35076}"/>
            </c:ext>
          </c:extLst>
        </c:ser>
        <c:ser>
          <c:idx val="1"/>
          <c:order val="1"/>
          <c:tx>
            <c:strRef>
              <c:f>Data!$F$1</c:f>
              <c:strCache>
                <c:ptCount val="1"/>
                <c:pt idx="0">
                  <c:v>primary defict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Data!$F$3:$F$55</c:f>
              <c:numCache>
                <c:formatCode>0</c:formatCode>
                <c:ptCount val="53"/>
                <c:pt idx="0">
                  <c:v>0.19166845504856281</c:v>
                </c:pt>
                <c:pt idx="1">
                  <c:v>-2.2461130165844239</c:v>
                </c:pt>
                <c:pt idx="2">
                  <c:v>-2.0050120023711906</c:v>
                </c:pt>
                <c:pt idx="3">
                  <c:v>-1.8823327583084741</c:v>
                </c:pt>
                <c:pt idx="4">
                  <c:v>-0.51495899918837984</c:v>
                </c:pt>
                <c:pt idx="5">
                  <c:v>-0.64249330378007385</c:v>
                </c:pt>
                <c:pt idx="6">
                  <c:v>-0.88941129336109548</c:v>
                </c:pt>
                <c:pt idx="7">
                  <c:v>-0.35784021279564654</c:v>
                </c:pt>
                <c:pt idx="8">
                  <c:v>1.1526468299349031</c:v>
                </c:pt>
                <c:pt idx="9">
                  <c:v>0.66718628317587902</c:v>
                </c:pt>
                <c:pt idx="10">
                  <c:v>-1.0996960499965216</c:v>
                </c:pt>
                <c:pt idx="11">
                  <c:v>-0.18210221578083904</c:v>
                </c:pt>
                <c:pt idx="12">
                  <c:v>-2.1264547307898973</c:v>
                </c:pt>
                <c:pt idx="13">
                  <c:v>-2.731612102854565</c:v>
                </c:pt>
                <c:pt idx="14">
                  <c:v>8.6146492907501315E-2</c:v>
                </c:pt>
                <c:pt idx="15">
                  <c:v>2.5824478593589153</c:v>
                </c:pt>
                <c:pt idx="16">
                  <c:v>4.2185059812133456</c:v>
                </c:pt>
                <c:pt idx="17">
                  <c:v>3.5277580091510332</c:v>
                </c:pt>
                <c:pt idx="18">
                  <c:v>-2.6339000718067007</c:v>
                </c:pt>
                <c:pt idx="19">
                  <c:v>-1.5828917587063642</c:v>
                </c:pt>
                <c:pt idx="20">
                  <c:v>-3.7005005067417183</c:v>
                </c:pt>
                <c:pt idx="21">
                  <c:v>1.764124916316925</c:v>
                </c:pt>
                <c:pt idx="22">
                  <c:v>-0.14666441463772795</c:v>
                </c:pt>
                <c:pt idx="23">
                  <c:v>-4.0900503829459121</c:v>
                </c:pt>
                <c:pt idx="24">
                  <c:v>-3.9271169502240832</c:v>
                </c:pt>
                <c:pt idx="25">
                  <c:v>-1.0558321731666769</c:v>
                </c:pt>
                <c:pt idx="26">
                  <c:v>-0.43874307093915865</c:v>
                </c:pt>
                <c:pt idx="27">
                  <c:v>1.1991232585241052</c:v>
                </c:pt>
                <c:pt idx="28">
                  <c:v>-3.541824806519922</c:v>
                </c:pt>
                <c:pt idx="29">
                  <c:v>-0.37042380171421424</c:v>
                </c:pt>
                <c:pt idx="30">
                  <c:v>-1.6608394961524646</c:v>
                </c:pt>
                <c:pt idx="31">
                  <c:v>-1.150737174650468E-2</c:v>
                </c:pt>
                <c:pt idx="32">
                  <c:v>-0.11080138078633033</c:v>
                </c:pt>
                <c:pt idx="33">
                  <c:v>2.9411564734379665</c:v>
                </c:pt>
                <c:pt idx="34">
                  <c:v>-3.1671606436420983</c:v>
                </c:pt>
                <c:pt idx="35">
                  <c:v>-4.6781686681960126</c:v>
                </c:pt>
                <c:pt idx="36">
                  <c:v>-4.3887342516413872</c:v>
                </c:pt>
                <c:pt idx="37">
                  <c:v>1.5738898334127869</c:v>
                </c:pt>
                <c:pt idx="38">
                  <c:v>-0.50352509816227853</c:v>
                </c:pt>
                <c:pt idx="39">
                  <c:v>-0.70908957418641538</c:v>
                </c:pt>
                <c:pt idx="40">
                  <c:v>1.7522845059300716</c:v>
                </c:pt>
                <c:pt idx="41">
                  <c:v>0.34645860388244842</c:v>
                </c:pt>
                <c:pt idx="42">
                  <c:v>0.62976469327083084</c:v>
                </c:pt>
                <c:pt idx="43">
                  <c:v>-1.3783081023306358</c:v>
                </c:pt>
                <c:pt idx="44">
                  <c:v>-4.5644182237891506</c:v>
                </c:pt>
                <c:pt idx="45">
                  <c:v>-2.0888331785158565</c:v>
                </c:pt>
                <c:pt idx="46">
                  <c:v>-4.5033859684593613</c:v>
                </c:pt>
                <c:pt idx="47">
                  <c:v>-0.10858293978748523</c:v>
                </c:pt>
                <c:pt idx="48">
                  <c:v>3.731628446203874</c:v>
                </c:pt>
                <c:pt idx="49">
                  <c:v>2.0894568253343824</c:v>
                </c:pt>
                <c:pt idx="50">
                  <c:v>1.8442481767955801</c:v>
                </c:pt>
                <c:pt idx="51">
                  <c:v>2.1740381534698869</c:v>
                </c:pt>
                <c:pt idx="52">
                  <c:v>7.0000000000000009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2-4355-AE58-41FD56B35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659728"/>
        <c:axId val="1703656400"/>
      </c:lineChart>
      <c:catAx>
        <c:axId val="170365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656400"/>
        <c:crosses val="autoZero"/>
        <c:auto val="1"/>
        <c:lblAlgn val="ctr"/>
        <c:lblOffset val="100"/>
        <c:noMultiLvlLbl val="0"/>
      </c:catAx>
      <c:valAx>
        <c:axId val="1703656400"/>
        <c:scaling>
          <c:orientation val="minMax"/>
          <c:max val="1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65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Calculations!$Q$2</c:f>
              <c:strCache>
                <c:ptCount val="1"/>
                <c:pt idx="0">
                  <c:v>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Calculations!$Q$3:$Q$58</c:f>
              <c:numCache>
                <c:formatCode>0.00%</c:formatCode>
                <c:ptCount val="56"/>
                <c:pt idx="1">
                  <c:v>2.8191843947055809E-3</c:v>
                </c:pt>
                <c:pt idx="2">
                  <c:v>7.9736146564080949E-3</c:v>
                </c:pt>
                <c:pt idx="3">
                  <c:v>2.0702749427605083E-2</c:v>
                </c:pt>
                <c:pt idx="4">
                  <c:v>9.0404162689955714E-3</c:v>
                </c:pt>
                <c:pt idx="5">
                  <c:v>1.5550677576906412E-2</c:v>
                </c:pt>
                <c:pt idx="6">
                  <c:v>9.0097899988976909E-3</c:v>
                </c:pt>
                <c:pt idx="7">
                  <c:v>2.3277437874423473E-2</c:v>
                </c:pt>
                <c:pt idx="8">
                  <c:v>2.1007187154433775E-2</c:v>
                </c:pt>
                <c:pt idx="9">
                  <c:v>8.5575723027768152E-3</c:v>
                </c:pt>
                <c:pt idx="10">
                  <c:v>5.8025974604921345E-3</c:v>
                </c:pt>
                <c:pt idx="11">
                  <c:v>3.7023677387210553E-2</c:v>
                </c:pt>
                <c:pt idx="12">
                  <c:v>8.2628202441895997E-3</c:v>
                </c:pt>
                <c:pt idx="13">
                  <c:v>3.6898187922983598E-2</c:v>
                </c:pt>
                <c:pt idx="14">
                  <c:v>5.6256865306859048E-2</c:v>
                </c:pt>
                <c:pt idx="15">
                  <c:v>5.1297595217544824E-2</c:v>
                </c:pt>
                <c:pt idx="16">
                  <c:v>4.7596631814463095E-2</c:v>
                </c:pt>
                <c:pt idx="17">
                  <c:v>3.7758254743564562E-2</c:v>
                </c:pt>
                <c:pt idx="18">
                  <c:v>3.6579292649331054E-2</c:v>
                </c:pt>
                <c:pt idx="19">
                  <c:v>4.7146040417258762E-2</c:v>
                </c:pt>
                <c:pt idx="20">
                  <c:v>2.622483433794591E-2</c:v>
                </c:pt>
                <c:pt idx="21">
                  <c:v>4.9270767676154681E-2</c:v>
                </c:pt>
                <c:pt idx="22">
                  <c:v>-1.4681126083762666E-3</c:v>
                </c:pt>
                <c:pt idx="23">
                  <c:v>6.0821074059025981E-2</c:v>
                </c:pt>
                <c:pt idx="24">
                  <c:v>9.1781973400455547E-2</c:v>
                </c:pt>
                <c:pt idx="25">
                  <c:v>4.2335491596528489E-2</c:v>
                </c:pt>
                <c:pt idx="26">
                  <c:v>0.17746743084301358</c:v>
                </c:pt>
                <c:pt idx="27">
                  <c:v>-2.5265986283010723E-2</c:v>
                </c:pt>
                <c:pt idx="28">
                  <c:v>-3.5960159081439971E-2</c:v>
                </c:pt>
                <c:pt idx="29">
                  <c:v>3.9677109228494781E-2</c:v>
                </c:pt>
                <c:pt idx="30">
                  <c:v>6.2581752376072997E-3</c:v>
                </c:pt>
                <c:pt idx="31">
                  <c:v>0.10395255987244201</c:v>
                </c:pt>
                <c:pt idx="32">
                  <c:v>-5.6880681553949014E-2</c:v>
                </c:pt>
                <c:pt idx="33">
                  <c:v>4.1488161113701287E-2</c:v>
                </c:pt>
                <c:pt idx="34">
                  <c:v>3.4011113571921152E-2</c:v>
                </c:pt>
                <c:pt idx="35">
                  <c:v>-4.3984234764197105E-2</c:v>
                </c:pt>
                <c:pt idx="36">
                  <c:v>4.6073721071793167E-2</c:v>
                </c:pt>
                <c:pt idx="37">
                  <c:v>2.1289831603665078E-2</c:v>
                </c:pt>
                <c:pt idx="38">
                  <c:v>-2.9817238886415173E-2</c:v>
                </c:pt>
                <c:pt idx="39">
                  <c:v>1.1818697103550768E-2</c:v>
                </c:pt>
                <c:pt idx="40">
                  <c:v>2.7864440034897069E-2</c:v>
                </c:pt>
                <c:pt idx="41">
                  <c:v>7.6695147044212736E-3</c:v>
                </c:pt>
                <c:pt idx="42">
                  <c:v>6.570210637595171E-3</c:v>
                </c:pt>
                <c:pt idx="43">
                  <c:v>5.5896466350067009E-2</c:v>
                </c:pt>
                <c:pt idx="44">
                  <c:v>5.8918327434357473E-2</c:v>
                </c:pt>
                <c:pt idx="45">
                  <c:v>7.6433664686832159E-2</c:v>
                </c:pt>
                <c:pt idx="46">
                  <c:v>3.925433397446821E-2</c:v>
                </c:pt>
                <c:pt idx="47">
                  <c:v>7.2801211760142162E-2</c:v>
                </c:pt>
                <c:pt idx="48">
                  <c:v>1.4971675058780283E-2</c:v>
                </c:pt>
                <c:pt idx="49">
                  <c:v>2.6478862499052465E-2</c:v>
                </c:pt>
                <c:pt idx="50">
                  <c:v>2.9584755584611551E-2</c:v>
                </c:pt>
                <c:pt idx="51">
                  <c:v>7.4998195947543769E-2</c:v>
                </c:pt>
                <c:pt idx="52">
                  <c:v>6.8805963632696754E-2</c:v>
                </c:pt>
                <c:pt idx="53">
                  <c:v>6.3025211937235134E-2</c:v>
                </c:pt>
                <c:pt idx="54">
                  <c:v>4.3382524318044062E-2</c:v>
                </c:pt>
                <c:pt idx="55">
                  <c:v>8.9704076128170093E-2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2-4F2B-B869-153CA23B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352880"/>
        <c:axId val="1884337072"/>
      </c:lineChart>
      <c:catAx>
        <c:axId val="188435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337072"/>
        <c:crosses val="autoZero"/>
        <c:auto val="1"/>
        <c:lblAlgn val="ctr"/>
        <c:lblOffset val="100"/>
        <c:noMultiLvlLbl val="0"/>
      </c:catAx>
      <c:valAx>
        <c:axId val="188433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35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Data!$G$1</c:f>
              <c:strCache>
                <c:ptCount val="1"/>
                <c:pt idx="0">
                  <c:v>total debt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Data!$G$2:$G$58</c:f>
              <c:numCache>
                <c:formatCode>0</c:formatCode>
                <c:ptCount val="57"/>
                <c:pt idx="0">
                  <c:v>7.1638084534005451</c:v>
                </c:pt>
                <c:pt idx="1">
                  <c:v>7.4394073707661423</c:v>
                </c:pt>
                <c:pt idx="2">
                  <c:v>6.2363548264758375</c:v>
                </c:pt>
                <c:pt idx="3">
                  <c:v>5.346511302453453</c:v>
                </c:pt>
                <c:pt idx="4">
                  <c:v>4.2212915283967263</c:v>
                </c:pt>
                <c:pt idx="5">
                  <c:v>4.6312128877797551</c:v>
                </c:pt>
                <c:pt idx="6">
                  <c:v>5.044877886542503</c:v>
                </c:pt>
                <c:pt idx="7">
                  <c:v>5.7327509455977737</c:v>
                </c:pt>
                <c:pt idx="8">
                  <c:v>6.7172969659801716</c:v>
                </c:pt>
                <c:pt idx="9">
                  <c:v>8.3934738248748531</c:v>
                </c:pt>
                <c:pt idx="10">
                  <c:v>9.0397977125975864</c:v>
                </c:pt>
                <c:pt idx="11">
                  <c:v>9.6977377492846735</c:v>
                </c:pt>
                <c:pt idx="12">
                  <c:v>9.4734861058004309</c:v>
                </c:pt>
                <c:pt idx="13">
                  <c:v>8.3572555140820874</c:v>
                </c:pt>
                <c:pt idx="14">
                  <c:v>6.6052211693726317</c:v>
                </c:pt>
                <c:pt idx="15">
                  <c:v>9.2595032697628668</c:v>
                </c:pt>
                <c:pt idx="16">
                  <c:v>14.106533491363544</c:v>
                </c:pt>
                <c:pt idx="17">
                  <c:v>19.065395301772071</c:v>
                </c:pt>
                <c:pt idx="18">
                  <c:v>24.746350865279698</c:v>
                </c:pt>
                <c:pt idx="19">
                  <c:v>22.440699613084284</c:v>
                </c:pt>
                <c:pt idx="20">
                  <c:v>20.413698333518951</c:v>
                </c:pt>
                <c:pt idx="21">
                  <c:v>19.973906166711568</c:v>
                </c:pt>
                <c:pt idx="22">
                  <c:v>24.466822961614625</c:v>
                </c:pt>
                <c:pt idx="23">
                  <c:v>29.243519179921059</c:v>
                </c:pt>
                <c:pt idx="24">
                  <c:v>45.378870507530209</c:v>
                </c:pt>
                <c:pt idx="25">
                  <c:v>42.853577319539497</c:v>
                </c:pt>
                <c:pt idx="26">
                  <c:v>93.952923396616725</c:v>
                </c:pt>
                <c:pt idx="27">
                  <c:v>67.039760607370951</c:v>
                </c:pt>
                <c:pt idx="28">
                  <c:v>55.146427870328566</c:v>
                </c:pt>
                <c:pt idx="29">
                  <c:v>86.469563607943996</c:v>
                </c:pt>
                <c:pt idx="30">
                  <c:v>65.704299112297576</c:v>
                </c:pt>
                <c:pt idx="31">
                  <c:v>65.120391770557902</c:v>
                </c:pt>
                <c:pt idx="32">
                  <c:v>57.194340253388241</c:v>
                </c:pt>
                <c:pt idx="33">
                  <c:v>63.593814250261424</c:v>
                </c:pt>
                <c:pt idx="34">
                  <c:v>68.633941076200486</c:v>
                </c:pt>
                <c:pt idx="35">
                  <c:v>68.342846480051563</c:v>
                </c:pt>
                <c:pt idx="36">
                  <c:v>50.264910488128542</c:v>
                </c:pt>
                <c:pt idx="37">
                  <c:v>33.817071230532967</c:v>
                </c:pt>
                <c:pt idx="38">
                  <c:v>30.967939295071865</c:v>
                </c:pt>
                <c:pt idx="39">
                  <c:v>30.79589187001514</c:v>
                </c:pt>
                <c:pt idx="40">
                  <c:v>28.035534896733278</c:v>
                </c:pt>
                <c:pt idx="41">
                  <c:v>31.435232373202254</c:v>
                </c:pt>
                <c:pt idx="42">
                  <c:v>43.989312672679944</c:v>
                </c:pt>
                <c:pt idx="43">
                  <c:v>47.242697562565269</c:v>
                </c:pt>
                <c:pt idx="44">
                  <c:v>38.660268479194912</c:v>
                </c:pt>
                <c:pt idx="45">
                  <c:v>33.019321996403662</c:v>
                </c:pt>
                <c:pt idx="46">
                  <c:v>24.057510330846128</c:v>
                </c:pt>
                <c:pt idx="47">
                  <c:v>19.143265448994114</c:v>
                </c:pt>
                <c:pt idx="48">
                  <c:v>13.974199249957778</c:v>
                </c:pt>
                <c:pt idx="49">
                  <c:v>18.187447210571186</c:v>
                </c:pt>
                <c:pt idx="50">
                  <c:v>18.317202707700286</c:v>
                </c:pt>
                <c:pt idx="51">
                  <c:v>25.056915527984387</c:v>
                </c:pt>
                <c:pt idx="52">
                  <c:v>27.484744186464084</c:v>
                </c:pt>
                <c:pt idx="53">
                  <c:v>32.257757978963205</c:v>
                </c:pt>
                <c:pt idx="54">
                  <c:v>28.415440430942198</c:v>
                </c:pt>
                <c:pt idx="55">
                  <c:v>17.938386415226834</c:v>
                </c:pt>
                <c:pt idx="56">
                  <c:v>6.2452077380363118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6-497C-9DDB-39046FE8C95E}"/>
            </c:ext>
          </c:extLst>
        </c:ser>
        <c:ser>
          <c:idx val="1"/>
          <c:order val="1"/>
          <c:tx>
            <c:strRef>
              <c:f>Data!$I$1</c:f>
              <c:strCache>
                <c:ptCount val="1"/>
                <c:pt idx="0">
                  <c:v>domestic debt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Data!$I$2:$I$57</c:f>
              <c:numCache>
                <c:formatCode>0</c:formatCode>
                <c:ptCount val="56"/>
                <c:pt idx="0">
                  <c:v>3.9262539039268494</c:v>
                </c:pt>
                <c:pt idx="1">
                  <c:v>4.8954008682895225</c:v>
                </c:pt>
                <c:pt idx="2">
                  <c:v>4.0982215731533991</c:v>
                </c:pt>
                <c:pt idx="3">
                  <c:v>3.4903037883382697</c:v>
                </c:pt>
                <c:pt idx="4">
                  <c:v>2.2063799167008189</c:v>
                </c:pt>
                <c:pt idx="5">
                  <c:v>2.218801600850802</c:v>
                </c:pt>
                <c:pt idx="6">
                  <c:v>2.1531046501258664</c:v>
                </c:pt>
                <c:pt idx="7">
                  <c:v>2.6172355261061591</c:v>
                </c:pt>
                <c:pt idx="8">
                  <c:v>3.1183218543620628</c:v>
                </c:pt>
                <c:pt idx="9">
                  <c:v>4.0638189516935688</c:v>
                </c:pt>
                <c:pt idx="10">
                  <c:v>4.2068888791385479</c:v>
                </c:pt>
                <c:pt idx="11">
                  <c:v>4.057653996721859</c:v>
                </c:pt>
                <c:pt idx="12">
                  <c:v>3.9728865091728087</c:v>
                </c:pt>
                <c:pt idx="13">
                  <c:v>3.762727800256108</c:v>
                </c:pt>
                <c:pt idx="14">
                  <c:v>4.082183284773456</c:v>
                </c:pt>
                <c:pt idx="15">
                  <c:v>4.9067304951852435</c:v>
                </c:pt>
                <c:pt idx="16">
                  <c:v>5.2212147237369297</c:v>
                </c:pt>
                <c:pt idx="17">
                  <c:v>7.9417506849238348</c:v>
                </c:pt>
                <c:pt idx="18">
                  <c:v>9.0580850716618837</c:v>
                </c:pt>
                <c:pt idx="19">
                  <c:v>7.9043464618984958</c:v>
                </c:pt>
                <c:pt idx="20">
                  <c:v>6.469687959311436</c:v>
                </c:pt>
                <c:pt idx="21">
                  <c:v>7.736847422032068</c:v>
                </c:pt>
                <c:pt idx="22">
                  <c:v>8.9544177031705292</c:v>
                </c:pt>
                <c:pt idx="23">
                  <c:v>10.218596020059774</c:v>
                </c:pt>
                <c:pt idx="24">
                  <c:v>10.441311171849867</c:v>
                </c:pt>
                <c:pt idx="25">
                  <c:v>12.928687067668477</c:v>
                </c:pt>
                <c:pt idx="26">
                  <c:v>15.361457172981828</c:v>
                </c:pt>
                <c:pt idx="27">
                  <c:v>11.785118638047352</c:v>
                </c:pt>
                <c:pt idx="28">
                  <c:v>10.77020737078224</c:v>
                </c:pt>
                <c:pt idx="29">
                  <c:v>8.6480436076477858</c:v>
                </c:pt>
                <c:pt idx="30">
                  <c:v>7.0635951719667887</c:v>
                </c:pt>
                <c:pt idx="31">
                  <c:v>9.5791149016430115</c:v>
                </c:pt>
                <c:pt idx="32">
                  <c:v>3.3730714421548718</c:v>
                </c:pt>
                <c:pt idx="33">
                  <c:v>9.9360274962800759</c:v>
                </c:pt>
                <c:pt idx="34">
                  <c:v>14.00145205750456</c:v>
                </c:pt>
                <c:pt idx="35">
                  <c:v>11.168432421129776</c:v>
                </c:pt>
                <c:pt idx="36">
                  <c:v>7.817311762276324</c:v>
                </c:pt>
                <c:pt idx="37">
                  <c:v>5.1596934145457976</c:v>
                </c:pt>
                <c:pt idx="38">
                  <c:v>4.6340062168277276</c:v>
                </c:pt>
                <c:pt idx="39">
                  <c:v>5.9863222601550943</c:v>
                </c:pt>
                <c:pt idx="40">
                  <c:v>8.7911633483769123</c:v>
                </c:pt>
                <c:pt idx="41">
                  <c:v>12.108306070600729</c:v>
                </c:pt>
                <c:pt idx="42">
                  <c:v>14.797898215401485</c:v>
                </c:pt>
                <c:pt idx="43">
                  <c:v>17.725320053405021</c:v>
                </c:pt>
                <c:pt idx="44">
                  <c:v>13.883059584400794</c:v>
                </c:pt>
                <c:pt idx="45">
                  <c:v>10.991395664425635</c:v>
                </c:pt>
                <c:pt idx="46">
                  <c:v>9.2043972495967772</c:v>
                </c:pt>
                <c:pt idx="47">
                  <c:v>7.2857355438738374</c:v>
                </c:pt>
                <c:pt idx="48">
                  <c:v>4.5119952774498229</c:v>
                </c:pt>
                <c:pt idx="49">
                  <c:v>7.5216333945991796</c:v>
                </c:pt>
                <c:pt idx="50">
                  <c:v>8.8710820220298974</c:v>
                </c:pt>
                <c:pt idx="51">
                  <c:v>11.331174659300185</c:v>
                </c:pt>
                <c:pt idx="52">
                  <c:v>15.574406664628555</c:v>
                </c:pt>
                <c:pt idx="53">
                  <c:v>19.724731142577255</c:v>
                </c:pt>
                <c:pt idx="54">
                  <c:v>19.431018606492479</c:v>
                </c:pt>
                <c:pt idx="55">
                  <c:v>13.502574610392843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6-497C-9DDB-39046FE8C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772800"/>
        <c:axId val="1807771552"/>
      </c:lineChart>
      <c:catAx>
        <c:axId val="180777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771552"/>
        <c:crosses val="autoZero"/>
        <c:auto val="1"/>
        <c:lblAlgn val="ctr"/>
        <c:lblOffset val="100"/>
        <c:noMultiLvlLbl val="0"/>
      </c:catAx>
      <c:valAx>
        <c:axId val="18077715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77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Calculations!$J$2</c:f>
              <c:strCache>
                <c:ptCount val="1"/>
                <c:pt idx="0">
                  <c:v>θ-θ_1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Calculations!$J$3:$J$58</c:f>
              <c:numCache>
                <c:formatCode>0.00%</c:formatCode>
                <c:ptCount val="56"/>
                <c:pt idx="1">
                  <c:v>9.6914696436267312E-3</c:v>
                </c:pt>
                <c:pt idx="2">
                  <c:v>-7.9717929513612347E-3</c:v>
                </c:pt>
                <c:pt idx="3">
                  <c:v>-6.0791778481512938E-3</c:v>
                </c:pt>
                <c:pt idx="4">
                  <c:v>-1.2839238716374508E-2</c:v>
                </c:pt>
                <c:pt idx="5">
                  <c:v>1.2421684149983126E-4</c:v>
                </c:pt>
                <c:pt idx="6">
                  <c:v>-6.5696950724935643E-4</c:v>
                </c:pt>
                <c:pt idx="7">
                  <c:v>4.6413087598029265E-3</c:v>
                </c:pt>
                <c:pt idx="8">
                  <c:v>5.0108632825590369E-3</c:v>
                </c:pt>
                <c:pt idx="9">
                  <c:v>9.4549709733150605E-3</c:v>
                </c:pt>
                <c:pt idx="10">
                  <c:v>1.4306992744497916E-3</c:v>
                </c:pt>
                <c:pt idx="11">
                  <c:v>-1.4923488241668891E-3</c:v>
                </c:pt>
                <c:pt idx="12">
                  <c:v>-8.4767487549050277E-4</c:v>
                </c:pt>
                <c:pt idx="13">
                  <c:v>-2.1015870891670074E-3</c:v>
                </c:pt>
                <c:pt idx="14">
                  <c:v>3.1945548451734807E-3</c:v>
                </c:pt>
                <c:pt idx="15">
                  <c:v>8.2454721041178743E-3</c:v>
                </c:pt>
                <c:pt idx="16">
                  <c:v>3.1448422855168624E-3</c:v>
                </c:pt>
                <c:pt idx="17">
                  <c:v>2.720535961186905E-2</c:v>
                </c:pt>
                <c:pt idx="18">
                  <c:v>1.1163343867380488E-2</c:v>
                </c:pt>
                <c:pt idx="19">
                  <c:v>-1.1537386097633879E-2</c:v>
                </c:pt>
                <c:pt idx="20">
                  <c:v>-1.4346585025870598E-2</c:v>
                </c:pt>
                <c:pt idx="21">
                  <c:v>1.2671594627206319E-2</c:v>
                </c:pt>
                <c:pt idx="22">
                  <c:v>1.2175702811384612E-2</c:v>
                </c:pt>
                <c:pt idx="23">
                  <c:v>1.2641783168892449E-2</c:v>
                </c:pt>
                <c:pt idx="24">
                  <c:v>2.227151517900925E-3</c:v>
                </c:pt>
                <c:pt idx="25">
                  <c:v>2.4873758958186106E-2</c:v>
                </c:pt>
                <c:pt idx="26">
                  <c:v>2.4327701053133505E-2</c:v>
                </c:pt>
                <c:pt idx="27">
                  <c:v>-3.5763385349344749E-2</c:v>
                </c:pt>
                <c:pt idx="28">
                  <c:v>-1.0149112672651128E-2</c:v>
                </c:pt>
                <c:pt idx="29">
                  <c:v>-2.1221637631344537E-2</c:v>
                </c:pt>
                <c:pt idx="30">
                  <c:v>-1.5844484356809973E-2</c:v>
                </c:pt>
                <c:pt idx="31">
                  <c:v>2.515519729676223E-2</c:v>
                </c:pt>
                <c:pt idx="32">
                  <c:v>-6.2060434594881392E-2</c:v>
                </c:pt>
                <c:pt idx="33">
                  <c:v>6.5629560541252033E-2</c:v>
                </c:pt>
                <c:pt idx="34">
                  <c:v>4.0654245612244837E-2</c:v>
                </c:pt>
                <c:pt idx="35">
                  <c:v>-2.8330196363747843E-2</c:v>
                </c:pt>
                <c:pt idx="36">
                  <c:v>-3.3511206588534515E-2</c:v>
                </c:pt>
                <c:pt idx="37">
                  <c:v>-2.6576183477305265E-2</c:v>
                </c:pt>
                <c:pt idx="38">
                  <c:v>-5.256871977180699E-3</c:v>
                </c:pt>
                <c:pt idx="39">
                  <c:v>1.3523160433273666E-2</c:v>
                </c:pt>
                <c:pt idx="40">
                  <c:v>2.804841088221818E-2</c:v>
                </c:pt>
                <c:pt idx="41">
                  <c:v>3.3171427222238176E-2</c:v>
                </c:pt>
                <c:pt idx="42">
                  <c:v>2.6895921448007554E-2</c:v>
                </c:pt>
                <c:pt idx="43">
                  <c:v>2.9274218380035359E-2</c:v>
                </c:pt>
                <c:pt idx="44">
                  <c:v>-3.8422604690042272E-2</c:v>
                </c:pt>
                <c:pt idx="45">
                  <c:v>-2.8916639199751584E-2</c:v>
                </c:pt>
                <c:pt idx="46">
                  <c:v>-1.7869984148288581E-2</c:v>
                </c:pt>
                <c:pt idx="47">
                  <c:v>-1.9186617057229398E-2</c:v>
                </c:pt>
                <c:pt idx="48">
                  <c:v>-2.7737402664240143E-2</c:v>
                </c:pt>
                <c:pt idx="49">
                  <c:v>3.0096381171493568E-2</c:v>
                </c:pt>
                <c:pt idx="50">
                  <c:v>1.3494486274307178E-2</c:v>
                </c:pt>
                <c:pt idx="51">
                  <c:v>2.4600926372702878E-2</c:v>
                </c:pt>
                <c:pt idx="52">
                  <c:v>4.2432320053283699E-2</c:v>
                </c:pt>
                <c:pt idx="53">
                  <c:v>4.1503244779487004E-2</c:v>
                </c:pt>
                <c:pt idx="54">
                  <c:v>-2.9371253608477589E-3</c:v>
                </c:pt>
                <c:pt idx="55">
                  <c:v>-5.928443996099636E-2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1-4F82-ADBE-FD822BEC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542464"/>
        <c:axId val="1806532896"/>
      </c:lineChart>
      <c:catAx>
        <c:axId val="180654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532896"/>
        <c:crosses val="autoZero"/>
        <c:auto val="1"/>
        <c:lblAlgn val="ctr"/>
        <c:lblOffset val="100"/>
        <c:noMultiLvlLbl val="0"/>
      </c:catAx>
      <c:valAx>
        <c:axId val="18065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54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Calculations!$M$2</c:f>
              <c:strCache>
                <c:ptCount val="1"/>
                <c:pt idx="0">
                  <c:v>m_1/(gpi)-m_1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Calculations!$M$3:$M$58</c:f>
              <c:numCache>
                <c:formatCode>0.00%</c:formatCode>
                <c:ptCount val="56"/>
                <c:pt idx="1">
                  <c:v>4.0192570685791545E-3</c:v>
                </c:pt>
                <c:pt idx="2">
                  <c:v>6.6832991155492683E-3</c:v>
                </c:pt>
                <c:pt idx="3">
                  <c:v>5.4711170673387086E-3</c:v>
                </c:pt>
                <c:pt idx="4">
                  <c:v>6.6269953854018668E-3</c:v>
                </c:pt>
                <c:pt idx="5">
                  <c:v>3.932932247805436E-3</c:v>
                </c:pt>
                <c:pt idx="6">
                  <c:v>2.7007482245418185E-3</c:v>
                </c:pt>
                <c:pt idx="7">
                  <c:v>3.2400568185878484E-3</c:v>
                </c:pt>
                <c:pt idx="8">
                  <c:v>4.817266137033413E-3</c:v>
                </c:pt>
                <c:pt idx="9">
                  <c:v>1.7142505899820776E-3</c:v>
                </c:pt>
                <c:pt idx="10">
                  <c:v>8.0510025902506416E-3</c:v>
                </c:pt>
                <c:pt idx="11">
                  <c:v>6.0147098175085748E-3</c:v>
                </c:pt>
                <c:pt idx="12">
                  <c:v>5.4467556714464654E-3</c:v>
                </c:pt>
                <c:pt idx="13">
                  <c:v>1.2797628908709432E-2</c:v>
                </c:pt>
                <c:pt idx="14">
                  <c:v>2.8893755593884678E-2</c:v>
                </c:pt>
                <c:pt idx="15">
                  <c:v>3.7456480293723005E-3</c:v>
                </c:pt>
                <c:pt idx="16">
                  <c:v>1.2230435007084803E-2</c:v>
                </c:pt>
                <c:pt idx="17">
                  <c:v>1.3679424561640091E-2</c:v>
                </c:pt>
                <c:pt idx="18">
                  <c:v>8.6798175251998205E-3</c:v>
                </c:pt>
                <c:pt idx="19">
                  <c:v>2.1064709668315543E-2</c:v>
                </c:pt>
                <c:pt idx="20">
                  <c:v>1.9022742672743467E-2</c:v>
                </c:pt>
                <c:pt idx="21">
                  <c:v>9.9505312771994703E-3</c:v>
                </c:pt>
                <c:pt idx="22">
                  <c:v>1.9722165624179028E-3</c:v>
                </c:pt>
                <c:pt idx="23">
                  <c:v>-2.2246277374718404E-4</c:v>
                </c:pt>
                <c:pt idx="24">
                  <c:v>1.9123503740542544E-2</c:v>
                </c:pt>
                <c:pt idx="25">
                  <c:v>9.015299642986474E-3</c:v>
                </c:pt>
                <c:pt idx="26">
                  <c:v>5.1417877540190643E-3</c:v>
                </c:pt>
                <c:pt idx="27">
                  <c:v>3.1896895373531853E-2</c:v>
                </c:pt>
                <c:pt idx="28">
                  <c:v>1.8317248190813026E-2</c:v>
                </c:pt>
                <c:pt idx="29">
                  <c:v>3.6871394220131234E-2</c:v>
                </c:pt>
                <c:pt idx="30">
                  <c:v>2.0274585377072232E-2</c:v>
                </c:pt>
                <c:pt idx="31">
                  <c:v>1.9046277028380493E-2</c:v>
                </c:pt>
                <c:pt idx="32">
                  <c:v>2.9768374805512032E-2</c:v>
                </c:pt>
                <c:pt idx="33">
                  <c:v>2.319359444571914E-2</c:v>
                </c:pt>
                <c:pt idx="34">
                  <c:v>2.9739188045684685E-2</c:v>
                </c:pt>
                <c:pt idx="35">
                  <c:v>3.0477283719830071E-2</c:v>
                </c:pt>
                <c:pt idx="36">
                  <c:v>3.5254404516051857E-2</c:v>
                </c:pt>
                <c:pt idx="37">
                  <c:v>1.887378842820947E-2</c:v>
                </c:pt>
                <c:pt idx="38">
                  <c:v>1.1558963910558842E-2</c:v>
                </c:pt>
                <c:pt idx="39">
                  <c:v>1.1687567241172189E-2</c:v>
                </c:pt>
                <c:pt idx="40">
                  <c:v>2.1096678770790869E-2</c:v>
                </c:pt>
                <c:pt idx="41">
                  <c:v>7.5929685720562412E-3</c:v>
                </c:pt>
                <c:pt idx="42">
                  <c:v>1.2761235869908322E-2</c:v>
                </c:pt>
                <c:pt idx="43">
                  <c:v>1.403885636611648E-2</c:v>
                </c:pt>
                <c:pt idx="44">
                  <c:v>3.0358273672098646E-2</c:v>
                </c:pt>
                <c:pt idx="45">
                  <c:v>2.4156070156719167E-2</c:v>
                </c:pt>
                <c:pt idx="46">
                  <c:v>1.750772585541932E-2</c:v>
                </c:pt>
                <c:pt idx="47">
                  <c:v>2.2899574855179058E-2</c:v>
                </c:pt>
                <c:pt idx="48">
                  <c:v>3.5825065966272829E-2</c:v>
                </c:pt>
                <c:pt idx="49">
                  <c:v>5.1983902567106222E-3</c:v>
                </c:pt>
                <c:pt idx="50">
                  <c:v>4.4931946633194594E-2</c:v>
                </c:pt>
                <c:pt idx="51">
                  <c:v>3.1704733298268631E-2</c:v>
                </c:pt>
                <c:pt idx="52">
                  <c:v>2.4134957742942192E-2</c:v>
                </c:pt>
                <c:pt idx="53">
                  <c:v>4.5789540768230191E-2</c:v>
                </c:pt>
                <c:pt idx="54">
                  <c:v>5.3204155807123954E-2</c:v>
                </c:pt>
                <c:pt idx="55">
                  <c:v>0.12426215177739666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1-4B45-ABA6-B82D8A1D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639456"/>
        <c:axId val="2017638624"/>
      </c:lineChart>
      <c:catAx>
        <c:axId val="201763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638624"/>
        <c:crosses val="autoZero"/>
        <c:auto val="1"/>
        <c:lblAlgn val="ctr"/>
        <c:lblOffset val="100"/>
        <c:noMultiLvlLbl val="0"/>
      </c:catAx>
      <c:valAx>
        <c:axId val="201763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63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Calculations!$K$2</c:f>
              <c:strCache>
                <c:ptCount val="1"/>
                <c:pt idx="0">
                  <c:v>ξ(θ*-θ*_1)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Calculations!$K$3:$K$59</c:f>
              <c:numCache>
                <c:formatCode>0.00%</c:formatCode>
                <c:ptCount val="57"/>
                <c:pt idx="1">
                  <c:v>-7.2851363613139061E-3</c:v>
                </c:pt>
                <c:pt idx="2">
                  <c:v>-4.3436612198192084E-3</c:v>
                </c:pt>
                <c:pt idx="3">
                  <c:v>-3.0779715157245647E-3</c:v>
                </c:pt>
                <c:pt idx="4">
                  <c:v>-4.8769486893493804E-3</c:v>
                </c:pt>
                <c:pt idx="5">
                  <c:v>3.6385065131772443E-3</c:v>
                </c:pt>
                <c:pt idx="6">
                  <c:v>4.072308520085075E-3</c:v>
                </c:pt>
                <c:pt idx="7">
                  <c:v>2.4949962040220308E-3</c:v>
                </c:pt>
                <c:pt idx="8">
                  <c:v>3.5198494142394754E-3</c:v>
                </c:pt>
                <c:pt idx="9">
                  <c:v>5.3597520802463579E-3</c:v>
                </c:pt>
                <c:pt idx="10">
                  <c:v>4.0591137485312687E-3</c:v>
                </c:pt>
                <c:pt idx="11">
                  <c:v>1.0323022876640957E-2</c:v>
                </c:pt>
                <c:pt idx="12">
                  <c:v>-1.4408434924587611E-3</c:v>
                </c:pt>
                <c:pt idx="13">
                  <c:v>-5.2141151074408219E-3</c:v>
                </c:pt>
                <c:pt idx="14">
                  <c:v>-1.0089522816232327E-2</c:v>
                </c:pt>
                <c:pt idx="15">
                  <c:v>1.5993815311145444E-2</c:v>
                </c:pt>
                <c:pt idx="16">
                  <c:v>4.5256246567711038E-2</c:v>
                </c:pt>
                <c:pt idx="17">
                  <c:v>2.3031585565006604E-2</c:v>
                </c:pt>
                <c:pt idx="18">
                  <c:v>4.4739546448528886E-2</c:v>
                </c:pt>
                <c:pt idx="19">
                  <c:v>6.597155961752144E-4</c:v>
                </c:pt>
                <c:pt idx="20">
                  <c:v>7.4383880467872206E-3</c:v>
                </c:pt>
                <c:pt idx="21">
                  <c:v>-1.4207736222218478E-2</c:v>
                </c:pt>
                <c:pt idx="22">
                  <c:v>2.6418294503085544E-2</c:v>
                </c:pt>
                <c:pt idx="23">
                  <c:v>3.8324880039233754E-2</c:v>
                </c:pt>
                <c:pt idx="24">
                  <c:v>6.5470392361085886E-2</c:v>
                </c:pt>
                <c:pt idx="25">
                  <c:v>-2.9457356715031472E-2</c:v>
                </c:pt>
                <c:pt idx="26">
                  <c:v>0.18880037801897068</c:v>
                </c:pt>
                <c:pt idx="27">
                  <c:v>-3.933573637023656E-2</c:v>
                </c:pt>
                <c:pt idx="28">
                  <c:v>-4.0198663318587083E-2</c:v>
                </c:pt>
                <c:pt idx="29">
                  <c:v>4.7204621498321303E-2</c:v>
                </c:pt>
                <c:pt idx="30">
                  <c:v>-9.102505457609944E-2</c:v>
                </c:pt>
                <c:pt idx="31">
                  <c:v>-5.9549380430406772E-2</c:v>
                </c:pt>
                <c:pt idx="32">
                  <c:v>-3.7618921785199502E-2</c:v>
                </c:pt>
                <c:pt idx="33">
                  <c:v>-2.3040949307960332E-2</c:v>
                </c:pt>
                <c:pt idx="34">
                  <c:v>2.4400606697921033E-3</c:v>
                </c:pt>
                <c:pt idx="35">
                  <c:v>-5.9688646303125523E-2</c:v>
                </c:pt>
                <c:pt idx="36">
                  <c:v>-2.4202115743662489E-2</c:v>
                </c:pt>
                <c:pt idx="37">
                  <c:v>-4.5518883474478071E-2</c:v>
                </c:pt>
                <c:pt idx="38">
                  <c:v>-1.0684977087503817E-2</c:v>
                </c:pt>
                <c:pt idx="39">
                  <c:v>3.2063318904881656E-3</c:v>
                </c:pt>
                <c:pt idx="40">
                  <c:v>-2.1497979475692475E-2</c:v>
                </c:pt>
                <c:pt idx="41">
                  <c:v>-6.4601598973059639E-3</c:v>
                </c:pt>
                <c:pt idx="42">
                  <c:v>2.0898735995574319E-2</c:v>
                </c:pt>
                <c:pt idx="43">
                  <c:v>4.281179650755302E-2</c:v>
                </c:pt>
                <c:pt idx="44">
                  <c:v>-2.3798485789625588E-2</c:v>
                </c:pt>
                <c:pt idx="45">
                  <c:v>-9.7681892763457501E-4</c:v>
                </c:pt>
                <c:pt idx="46">
                  <c:v>-4.4326242348740781E-2</c:v>
                </c:pt>
                <c:pt idx="47">
                  <c:v>-1.3768767983954202E-2</c:v>
                </c:pt>
                <c:pt idx="48">
                  <c:v>5.9753119173073796E-5</c:v>
                </c:pt>
                <c:pt idx="49">
                  <c:v>1.9149830470701179E-2</c:v>
                </c:pt>
                <c:pt idx="50">
                  <c:v>4.8330448556545844E-3</c:v>
                </c:pt>
                <c:pt idx="51">
                  <c:v>1.1551369083369139E-2</c:v>
                </c:pt>
                <c:pt idx="52">
                  <c:v>-3.8225297859982989E-3</c:v>
                </c:pt>
                <c:pt idx="53">
                  <c:v>-5.3384737970358391E-3</c:v>
                </c:pt>
                <c:pt idx="54">
                  <c:v>-8.5771309787505243E-4</c:v>
                </c:pt>
                <c:pt idx="55">
                  <c:v>1.9135686723555346E-3</c:v>
                </c:pt>
                <c:pt idx="56">
                  <c:v>4.5203402802309082E-3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0-42F8-B1FD-25104C54D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481568"/>
        <c:axId val="1876479488"/>
      </c:lineChart>
      <c:catAx>
        <c:axId val="18764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479488"/>
        <c:crosses val="autoZero"/>
        <c:auto val="1"/>
        <c:lblAlgn val="ctr"/>
        <c:lblOffset val="100"/>
        <c:noMultiLvlLbl val="0"/>
      </c:catAx>
      <c:valAx>
        <c:axId val="187647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48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Calculations!$L$2</c:f>
              <c:strCache>
                <c:ptCount val="1"/>
                <c:pt idx="0">
                  <c:v>m-m_1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Calculations!$L$3:$L$58</c:f>
              <c:numCache>
                <c:formatCode>0.00%</c:formatCode>
                <c:ptCount val="56"/>
                <c:pt idx="1">
                  <c:v>-1.3798881793858353E-3</c:v>
                </c:pt>
                <c:pt idx="2">
                  <c:v>-1.2722783539143745E-2</c:v>
                </c:pt>
                <c:pt idx="3">
                  <c:v>2.2587318365396986E-3</c:v>
                </c:pt>
                <c:pt idx="4">
                  <c:v>-3.2435618198347338E-3</c:v>
                </c:pt>
                <c:pt idx="5">
                  <c:v>1.8883433951936424E-3</c:v>
                </c:pt>
                <c:pt idx="6">
                  <c:v>-3.1305096317525705E-3</c:v>
                </c:pt>
                <c:pt idx="7">
                  <c:v>3.083739074575903E-3</c:v>
                </c:pt>
                <c:pt idx="8">
                  <c:v>3.3051386930899873E-3</c:v>
                </c:pt>
                <c:pt idx="9">
                  <c:v>2.608175022273812E-3</c:v>
                </c:pt>
                <c:pt idx="10">
                  <c:v>-5.7667933941558946E-3</c:v>
                </c:pt>
                <c:pt idx="11">
                  <c:v>9.6353863497888603E-3</c:v>
                </c:pt>
                <c:pt idx="12">
                  <c:v>2.9633084924777786E-3</c:v>
                </c:pt>
                <c:pt idx="13">
                  <c:v>3.4133788907810547E-3</c:v>
                </c:pt>
                <c:pt idx="14">
                  <c:v>-7.7553741509917146E-3</c:v>
                </c:pt>
                <c:pt idx="15">
                  <c:v>2.1729100587560238E-2</c:v>
                </c:pt>
                <c:pt idx="16">
                  <c:v>6.2219491092851964E-3</c:v>
                </c:pt>
                <c:pt idx="17">
                  <c:v>6.4989035406103762E-3</c:v>
                </c:pt>
                <c:pt idx="18">
                  <c:v>3.2546849140152601E-3</c:v>
                </c:pt>
                <c:pt idx="19">
                  <c:v>-9.0681179350084601E-3</c:v>
                </c:pt>
                <c:pt idx="20">
                  <c:v>-1.2545171314021414E-2</c:v>
                </c:pt>
                <c:pt idx="21">
                  <c:v>3.265820308328074E-3</c:v>
                </c:pt>
                <c:pt idx="22">
                  <c:v>-1.1514611329557653E-2</c:v>
                </c:pt>
                <c:pt idx="23">
                  <c:v>3.3240644493470292E-2</c:v>
                </c:pt>
                <c:pt idx="24">
                  <c:v>-2.2722531594656509E-2</c:v>
                </c:pt>
                <c:pt idx="25">
                  <c:v>9.1558323963037286E-3</c:v>
                </c:pt>
                <c:pt idx="26">
                  <c:v>4.2315109985949367E-3</c:v>
                </c:pt>
                <c:pt idx="27">
                  <c:v>-1.6739271442595058E-2</c:v>
                </c:pt>
                <c:pt idx="28">
                  <c:v>-3.0308596902667989E-3</c:v>
                </c:pt>
                <c:pt idx="29">
                  <c:v>-2.731310297412546E-2</c:v>
                </c:pt>
                <c:pt idx="30">
                  <c:v>1.61996174531732E-2</c:v>
                </c:pt>
                <c:pt idx="31">
                  <c:v>3.6121120586912497E-2</c:v>
                </c:pt>
                <c:pt idx="32">
                  <c:v>-1.6766330779238267E-2</c:v>
                </c:pt>
                <c:pt idx="33">
                  <c:v>-1.5564290611233877E-2</c:v>
                </c:pt>
                <c:pt idx="34">
                  <c:v>3.1551053468330537E-3</c:v>
                </c:pt>
                <c:pt idx="35">
                  <c:v>-1.7361239731692346E-2</c:v>
                </c:pt>
                <c:pt idx="36">
                  <c:v>-7.0563743675598131E-3</c:v>
                </c:pt>
                <c:pt idx="37">
                  <c:v>1.2809238915158221E-2</c:v>
                </c:pt>
                <c:pt idx="38">
                  <c:v>2.6901007370154495E-3</c:v>
                </c:pt>
                <c:pt idx="39">
                  <c:v>8.4094087263126283E-3</c:v>
                </c:pt>
                <c:pt idx="40">
                  <c:v>-1.0038197224989984E-2</c:v>
                </c:pt>
                <c:pt idx="41">
                  <c:v>1.359582204518428E-4</c:v>
                </c:pt>
                <c:pt idx="42">
                  <c:v>-1.4220053646437081E-3</c:v>
                </c:pt>
                <c:pt idx="43">
                  <c:v>1.0885411091885316E-2</c:v>
                </c:pt>
                <c:pt idx="44">
                  <c:v>-1.9340566015561E-3</c:v>
                </c:pt>
                <c:pt idx="45">
                  <c:v>-3.5961520951616477E-3</c:v>
                </c:pt>
                <c:pt idx="46">
                  <c:v>3.5735744292697741E-2</c:v>
                </c:pt>
                <c:pt idx="47">
                  <c:v>2.0147331736005747E-2</c:v>
                </c:pt>
                <c:pt idx="48">
                  <c:v>-8.8519254704050587E-3</c:v>
                </c:pt>
                <c:pt idx="49">
                  <c:v>2.3816172163761584E-2</c:v>
                </c:pt>
                <c:pt idx="50">
                  <c:v>-2.1289145689056127E-2</c:v>
                </c:pt>
                <c:pt idx="51">
                  <c:v>1.5662485854585878E-2</c:v>
                </c:pt>
                <c:pt idx="52">
                  <c:v>2.6509493495211284E-2</c:v>
                </c:pt>
                <c:pt idx="53">
                  <c:v>3.6840257076635796E-2</c:v>
                </c:pt>
                <c:pt idx="54">
                  <c:v>4.4726076114227326E-2</c:v>
                </c:pt>
                <c:pt idx="55">
                  <c:v>1.5639812440152667E-2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6-40C4-B024-0959C6C7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396080"/>
        <c:axId val="1109393168"/>
      </c:lineChart>
      <c:catAx>
        <c:axId val="110939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393168"/>
        <c:crosses val="autoZero"/>
        <c:auto val="1"/>
        <c:lblAlgn val="ctr"/>
        <c:lblOffset val="100"/>
        <c:noMultiLvlLbl val="0"/>
      </c:catAx>
      <c:valAx>
        <c:axId val="110939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39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Calculations!$N$2</c:f>
              <c:strCache>
                <c:ptCount val="1"/>
                <c:pt idx="0">
                  <c:v>θ_1*(R/gpi)-θ_1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Calculations!$N$3:$N$58</c:f>
              <c:numCache>
                <c:formatCode>0.00%</c:formatCode>
                <c:ptCount val="56"/>
                <c:pt idx="1">
                  <c:v>4.379979774673451E-4</c:v>
                </c:pt>
                <c:pt idx="2">
                  <c:v>-2.6478439648780954E-3</c:v>
                </c:pt>
                <c:pt idx="3">
                  <c:v>-1.389277260828651E-3</c:v>
                </c:pt>
                <c:pt idx="4">
                  <c:v>-3.0938984226931698E-3</c:v>
                </c:pt>
                <c:pt idx="5">
                  <c:v>-1.1992504567443041E-4</c:v>
                </c:pt>
                <c:pt idx="6">
                  <c:v>5.4331826918243566E-4</c:v>
                </c:pt>
                <c:pt idx="7">
                  <c:v>-4.3763669324495443E-4</c:v>
                </c:pt>
                <c:pt idx="8">
                  <c:v>5.094977299080327E-4</c:v>
                </c:pt>
                <c:pt idx="9">
                  <c:v>8.2368743842957252E-4</c:v>
                </c:pt>
                <c:pt idx="10">
                  <c:v>-2.1002913554122268E-3</c:v>
                </c:pt>
                <c:pt idx="11">
                  <c:v>-1.0976306096306399E-3</c:v>
                </c:pt>
                <c:pt idx="12">
                  <c:v>1.7302044526264486E-4</c:v>
                </c:pt>
                <c:pt idx="13">
                  <c:v>-4.1210456263118672E-3</c:v>
                </c:pt>
                <c:pt idx="14">
                  <c:v>-1.1444228989829157E-2</c:v>
                </c:pt>
                <c:pt idx="15">
                  <c:v>-3.8899481917018371E-4</c:v>
                </c:pt>
                <c:pt idx="16">
                  <c:v>-3.2143808925962454E-3</c:v>
                </c:pt>
                <c:pt idx="17">
                  <c:v>-3.5710008031951397E-3</c:v>
                </c:pt>
                <c:pt idx="18">
                  <c:v>-2.0382964447875646E-3</c:v>
                </c:pt>
                <c:pt idx="19">
                  <c:v>-1.291779415471829E-2</c:v>
                </c:pt>
                <c:pt idx="20">
                  <c:v>-1.0120792698860032E-2</c:v>
                </c:pt>
                <c:pt idx="21">
                  <c:v>-4.3749583769241941E-3</c:v>
                </c:pt>
                <c:pt idx="22">
                  <c:v>4.4802363989459955E-3</c:v>
                </c:pt>
                <c:pt idx="23">
                  <c:v>7.5679884031811832E-3</c:v>
                </c:pt>
                <c:pt idx="24">
                  <c:v>-9.2273083083596608E-3</c:v>
                </c:pt>
                <c:pt idx="25">
                  <c:v>-1.930470900869006E-3</c:v>
                </c:pt>
                <c:pt idx="26">
                  <c:v>5.7616643123217758E-3</c:v>
                </c:pt>
                <c:pt idx="27">
                  <c:v>-3.54199939812729E-2</c:v>
                </c:pt>
                <c:pt idx="28">
                  <c:v>-1.5413973863236534E-2</c:v>
                </c:pt>
                <c:pt idx="29">
                  <c:v>-3.7996783137857759E-2</c:v>
                </c:pt>
                <c:pt idx="30">
                  <c:v>-2.5169865741096385E-2</c:v>
                </c:pt>
                <c:pt idx="31">
                  <c:v>-1.3082970152475261E-2</c:v>
                </c:pt>
                <c:pt idx="32">
                  <c:v>-1.4091882395263423E-2</c:v>
                </c:pt>
                <c:pt idx="33">
                  <c:v>-2.9411564002141577E-3</c:v>
                </c:pt>
                <c:pt idx="34">
                  <c:v>-2.1182028220009873E-2</c:v>
                </c:pt>
                <c:pt idx="35">
                  <c:v>-1.8069599602938682E-3</c:v>
                </c:pt>
                <c:pt idx="36">
                  <c:v>-4.6307596844742817E-2</c:v>
                </c:pt>
                <c:pt idx="37">
                  <c:v>-9.2859019375814214E-3</c:v>
                </c:pt>
                <c:pt idx="38">
                  <c:v>-1.6644831845261656E-3</c:v>
                </c:pt>
                <c:pt idx="39">
                  <c:v>1.3728499016600381E-3</c:v>
                </c:pt>
                <c:pt idx="40">
                  <c:v>-3.9966706079322947E-3</c:v>
                </c:pt>
                <c:pt idx="41">
                  <c:v>6.0117262514612201E-3</c:v>
                </c:pt>
                <c:pt idx="42">
                  <c:v>6.6484283326239246E-3</c:v>
                </c:pt>
                <c:pt idx="43">
                  <c:v>-6.6474575931718292E-4</c:v>
                </c:pt>
                <c:pt idx="44">
                  <c:v>-4.7298184846808228E-2</c:v>
                </c:pt>
                <c:pt idx="45">
                  <c:v>-2.8774046253772632E-2</c:v>
                </c:pt>
                <c:pt idx="46">
                  <c:v>-1.7672671237180256E-2</c:v>
                </c:pt>
                <c:pt idx="47">
                  <c:v>-1.3626278187209007E-2</c:v>
                </c:pt>
                <c:pt idx="48">
                  <c:v>-1.4456827032866555E-2</c:v>
                </c:pt>
                <c:pt idx="49">
                  <c:v>3.8971370007846087E-3</c:v>
                </c:pt>
                <c:pt idx="50">
                  <c:v>-1.5630412738300466E-2</c:v>
                </c:pt>
                <c:pt idx="51">
                  <c:v>-1.1027282250511224E-2</c:v>
                </c:pt>
                <c:pt idx="52">
                  <c:v>-2.793127868808335E-3</c:v>
                </c:pt>
                <c:pt idx="53">
                  <c:v>-2.2015318129084055E-2</c:v>
                </c:pt>
                <c:pt idx="54">
                  <c:v>-2.9619426761888751E-2</c:v>
                </c:pt>
                <c:pt idx="55">
                  <c:v>-8.3848593793198992E-2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E-428F-897B-E4866EFEF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79216"/>
        <c:axId val="102685872"/>
      </c:lineChart>
      <c:catAx>
        <c:axId val="10267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85872"/>
        <c:crosses val="autoZero"/>
        <c:auto val="1"/>
        <c:lblAlgn val="ctr"/>
        <c:lblOffset val="100"/>
        <c:noMultiLvlLbl val="0"/>
      </c:catAx>
      <c:valAx>
        <c:axId val="1026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7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Calculations!$O$2</c:f>
              <c:strCache>
                <c:ptCount val="1"/>
                <c:pt idx="0">
                  <c:v>ξθ*_1*(r*/(gpi*)-1)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Calculations!$O$3:$O$58</c:f>
              <c:numCache>
                <c:formatCode>0.00%</c:formatCode>
                <c:ptCount val="56"/>
                <c:pt idx="1">
                  <c:v>-1.2816475115240983E-4</c:v>
                </c:pt>
                <c:pt idx="2">
                  <c:v>-1.2195791204606817E-3</c:v>
                </c:pt>
                <c:pt idx="3">
                  <c:v>-6.9065260306197876E-4</c:v>
                </c:pt>
                <c:pt idx="4">
                  <c:v>-1.4559441033744132E-3</c:v>
                </c:pt>
                <c:pt idx="5">
                  <c:v>-6.9716354167203014E-4</c:v>
                </c:pt>
                <c:pt idx="6">
                  <c:v>-1.4259762465441988E-4</c:v>
                </c:pt>
                <c:pt idx="7">
                  <c:v>-4.8558739057885566E-4</c:v>
                </c:pt>
                <c:pt idx="8">
                  <c:v>-1.2851652294634296E-3</c:v>
                </c:pt>
                <c:pt idx="9">
                  <c:v>-1.7705793747381112E-3</c:v>
                </c:pt>
                <c:pt idx="10">
                  <c:v>-2.6001467177628906E-3</c:v>
                </c:pt>
                <c:pt idx="11">
                  <c:v>-4.4831605784319121E-4</c:v>
                </c:pt>
                <c:pt idx="12">
                  <c:v>-4.9327273566887402E-4</c:v>
                </c:pt>
                <c:pt idx="13">
                  <c:v>-2.6172893858901008E-3</c:v>
                </c:pt>
                <c:pt idx="14">
                  <c:v>-3.2531018166501264E-3</c:v>
                </c:pt>
                <c:pt idx="15">
                  <c:v>-2.0560292952537928E-3</c:v>
                </c:pt>
                <c:pt idx="16">
                  <c:v>-3.3532565458580989E-3</c:v>
                </c:pt>
                <c:pt idx="17">
                  <c:v>-5.9570404733767512E-3</c:v>
                </c:pt>
                <c:pt idx="18">
                  <c:v>-1.9811835409293621E-3</c:v>
                </c:pt>
                <c:pt idx="19">
                  <c:v>-6.7703243126250512E-3</c:v>
                </c:pt>
                <c:pt idx="20">
                  <c:v>-7.0574967238355463E-4</c:v>
                </c:pt>
                <c:pt idx="21">
                  <c:v>3.7894057587020765E-3</c:v>
                </c:pt>
                <c:pt idx="22">
                  <c:v>8.3982295935914261E-3</c:v>
                </c:pt>
                <c:pt idx="23">
                  <c:v>1.7062426612019427E-2</c:v>
                </c:pt>
                <c:pt idx="24">
                  <c:v>2.244435476223608E-2</c:v>
                </c:pt>
                <c:pt idx="25">
                  <c:v>1.2453683089026189E-2</c:v>
                </c:pt>
                <c:pt idx="26">
                  <c:v>4.983060440104959E-2</c:v>
                </c:pt>
                <c:pt idx="27">
                  <c:v>5.1319131850307053E-3</c:v>
                </c:pt>
                <c:pt idx="28">
                  <c:v>4.3215128687434682E-3</c:v>
                </c:pt>
                <c:pt idx="29">
                  <c:v>6.9279197087544736E-2</c:v>
                </c:pt>
                <c:pt idx="30">
                  <c:v>-4.7779407582032744E-2</c:v>
                </c:pt>
                <c:pt idx="31">
                  <c:v>-5.3487980276793662E-2</c:v>
                </c:pt>
                <c:pt idx="32">
                  <c:v>-1.5589674687129644E-2</c:v>
                </c:pt>
                <c:pt idx="33">
                  <c:v>1.277892416215314E-2</c:v>
                </c:pt>
                <c:pt idx="34">
                  <c:v>3.3747949588263736E-2</c:v>
                </c:pt>
                <c:pt idx="35">
                  <c:v>2.5600024821763085E-3</c:v>
                </c:pt>
                <c:pt idx="36">
                  <c:v>1.7500270271204803E-2</c:v>
                </c:pt>
                <c:pt idx="37">
                  <c:v>-8.5286267580854287E-3</c:v>
                </c:pt>
                <c:pt idx="38">
                  <c:v>1.4050039319703247E-2</c:v>
                </c:pt>
                <c:pt idx="39">
                  <c:v>2.8670172267658632E-2</c:v>
                </c:pt>
                <c:pt idx="40">
                  <c:v>8.3203926722596978E-4</c:v>
                </c:pt>
                <c:pt idx="41">
                  <c:v>3.2361081022570853E-3</c:v>
                </c:pt>
                <c:pt idx="42">
                  <c:v>4.2450662939802902E-2</c:v>
                </c:pt>
                <c:pt idx="43">
                  <c:v>3.5480914822132031E-2</c:v>
                </c:pt>
                <c:pt idx="44">
                  <c:v>-3.1633934973368208E-2</c:v>
                </c:pt>
                <c:pt idx="45">
                  <c:v>-1.1348976260996662E-2</c:v>
                </c:pt>
                <c:pt idx="46">
                  <c:v>-9.6460873010416892E-3</c:v>
                </c:pt>
                <c:pt idx="47">
                  <c:v>-4.0495523383383336E-3</c:v>
                </c:pt>
                <c:pt idx="48">
                  <c:v>-1.3352767723817923E-4</c:v>
                </c:pt>
                <c:pt idx="49">
                  <c:v>1.0568490100791146E-2</c:v>
                </c:pt>
                <c:pt idx="50">
                  <c:v>7.1214209744453151E-3</c:v>
                </c:pt>
                <c:pt idx="51">
                  <c:v>1.1061191439381733E-3</c:v>
                </c:pt>
                <c:pt idx="52">
                  <c:v>1.5010242068515783E-3</c:v>
                </c:pt>
                <c:pt idx="53">
                  <c:v>7.7846750191660633E-3</c:v>
                </c:pt>
                <c:pt idx="54">
                  <c:v>1.0372295906473155E-2</c:v>
                </c:pt>
                <c:pt idx="55">
                  <c:v>6.6756105939373951E-3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3-44C5-9B1C-E70021B5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34096"/>
        <c:axId val="94034512"/>
      </c:lineChart>
      <c:catAx>
        <c:axId val="9403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34512"/>
        <c:crosses val="autoZero"/>
        <c:auto val="1"/>
        <c:lblAlgn val="ctr"/>
        <c:lblOffset val="100"/>
        <c:noMultiLvlLbl val="0"/>
      </c:catAx>
      <c:valAx>
        <c:axId val="940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3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Calculations!$P$2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Calculations!$A$3:$A$59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Calculations!$P$3:$P$55</c:f>
              <c:numCache>
                <c:formatCode>0.00%</c:formatCode>
                <c:ptCount val="53"/>
                <c:pt idx="1">
                  <c:v>1.9166845504856281E-3</c:v>
                </c:pt>
                <c:pt idx="2">
                  <c:v>-2.2461130165844237E-2</c:v>
                </c:pt>
                <c:pt idx="3">
                  <c:v>-2.0050120023711905E-2</c:v>
                </c:pt>
                <c:pt idx="4">
                  <c:v>-1.8823327583084741E-2</c:v>
                </c:pt>
                <c:pt idx="5">
                  <c:v>-5.1495899918837986E-3</c:v>
                </c:pt>
                <c:pt idx="6">
                  <c:v>-6.424933037800739E-3</c:v>
                </c:pt>
                <c:pt idx="7">
                  <c:v>-8.8941129336109551E-3</c:v>
                </c:pt>
                <c:pt idx="8">
                  <c:v>-3.5784021279564654E-3</c:v>
                </c:pt>
                <c:pt idx="9">
                  <c:v>1.1526468299349031E-2</c:v>
                </c:pt>
                <c:pt idx="10">
                  <c:v>6.6718628317587901E-3</c:v>
                </c:pt>
                <c:pt idx="11">
                  <c:v>-1.0996960499965215E-2</c:v>
                </c:pt>
                <c:pt idx="12">
                  <c:v>-1.8210221578083905E-3</c:v>
                </c:pt>
                <c:pt idx="13">
                  <c:v>-2.1264547307898972E-2</c:v>
                </c:pt>
                <c:pt idx="14">
                  <c:v>-2.7316121028545651E-2</c:v>
                </c:pt>
                <c:pt idx="15">
                  <c:v>8.6146492907501315E-4</c:v>
                </c:pt>
                <c:pt idx="16">
                  <c:v>2.5824478593589151E-2</c:v>
                </c:pt>
                <c:pt idx="17">
                  <c:v>4.2185059812133455E-2</c:v>
                </c:pt>
                <c:pt idx="18">
                  <c:v>3.527758009151033E-2</c:v>
                </c:pt>
                <c:pt idx="19">
                  <c:v>-2.6339000718067006E-2</c:v>
                </c:pt>
                <c:pt idx="20">
                  <c:v>-1.5828917587063642E-2</c:v>
                </c:pt>
                <c:pt idx="21">
                  <c:v>-3.7005005067417183E-2</c:v>
                </c:pt>
                <c:pt idx="22">
                  <c:v>1.764124916316925E-2</c:v>
                </c:pt>
                <c:pt idx="23">
                  <c:v>-1.4666441463772795E-3</c:v>
                </c:pt>
                <c:pt idx="24">
                  <c:v>-4.0900503829459117E-2</c:v>
                </c:pt>
                <c:pt idx="25">
                  <c:v>-3.9271169502240834E-2</c:v>
                </c:pt>
                <c:pt idx="26">
                  <c:v>-1.055832173166677E-2</c:v>
                </c:pt>
                <c:pt idx="27">
                  <c:v>-4.3874307093915866E-3</c:v>
                </c:pt>
                <c:pt idx="28">
                  <c:v>1.1991232585241051E-2</c:v>
                </c:pt>
                <c:pt idx="29">
                  <c:v>-3.541824806519922E-2</c:v>
                </c:pt>
                <c:pt idx="30">
                  <c:v>-3.7042380171421422E-3</c:v>
                </c:pt>
                <c:pt idx="31">
                  <c:v>-1.6608394961524647E-2</c:v>
                </c:pt>
                <c:pt idx="32">
                  <c:v>-1.1507371746504679E-4</c:v>
                </c:pt>
                <c:pt idx="33">
                  <c:v>-1.1080138078633033E-3</c:v>
                </c:pt>
                <c:pt idx="34">
                  <c:v>2.9411564734379666E-2</c:v>
                </c:pt>
                <c:pt idx="35">
                  <c:v>-3.1671606436420981E-2</c:v>
                </c:pt>
                <c:pt idx="36">
                  <c:v>-4.6781686681960123E-2</c:v>
                </c:pt>
                <c:pt idx="37">
                  <c:v>-4.3887342516413873E-2</c:v>
                </c:pt>
                <c:pt idx="38">
                  <c:v>1.5738898334127869E-2</c:v>
                </c:pt>
                <c:pt idx="39">
                  <c:v>-5.0352509816227855E-3</c:v>
                </c:pt>
                <c:pt idx="40">
                  <c:v>-7.0908957418641541E-3</c:v>
                </c:pt>
                <c:pt idx="41">
                  <c:v>1.7522845059300716E-2</c:v>
                </c:pt>
                <c:pt idx="42">
                  <c:v>3.4645860388244844E-3</c:v>
                </c:pt>
                <c:pt idx="43">
                  <c:v>6.2976469327083087E-3</c:v>
                </c:pt>
                <c:pt idx="44">
                  <c:v>-1.3783081023306358E-2</c:v>
                </c:pt>
                <c:pt idx="45">
                  <c:v>-4.5644182237891504E-2</c:v>
                </c:pt>
                <c:pt idx="46">
                  <c:v>-2.0888331785158566E-2</c:v>
                </c:pt>
                <c:pt idx="47">
                  <c:v>-4.5033859684593613E-2</c:v>
                </c:pt>
                <c:pt idx="48">
                  <c:v>-1.0858293978748524E-3</c:v>
                </c:pt>
                <c:pt idx="49">
                  <c:v>3.7316284462038739E-2</c:v>
                </c:pt>
                <c:pt idx="50">
                  <c:v>2.0894568253343824E-2</c:v>
                </c:pt>
                <c:pt idx="51">
                  <c:v>1.84424817679558E-2</c:v>
                </c:pt>
                <c:pt idx="52">
                  <c:v>2.1740381534698868E-2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7-4924-83B5-0E46E2396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00688"/>
        <c:axId val="98501936"/>
      </c:lineChart>
      <c:catAx>
        <c:axId val="9850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01936"/>
        <c:crosses val="autoZero"/>
        <c:auto val="1"/>
        <c:lblAlgn val="ctr"/>
        <c:lblOffset val="100"/>
        <c:noMultiLvlLbl val="0"/>
      </c:catAx>
      <c:valAx>
        <c:axId val="9850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00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60960</xdr:colOff>
      <xdr:row>13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3EAC84-52A3-4EF1-A453-36F248A63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0</xdr:row>
      <xdr:rowOff>0</xdr:rowOff>
    </xdr:from>
    <xdr:to>
      <xdr:col>16</xdr:col>
      <xdr:colOff>190500</xdr:colOff>
      <xdr:row>15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F5EE81-1618-4F35-A213-0FF64A243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99060</xdr:rowOff>
    </xdr:from>
    <xdr:to>
      <xdr:col>8</xdr:col>
      <xdr:colOff>83820</xdr:colOff>
      <xdr:row>29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D75C3A-FDD0-43FD-A51A-168FBC287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175260</xdr:colOff>
      <xdr:row>15</xdr:row>
      <xdr:rowOff>38100</xdr:rowOff>
    </xdr:from>
    <xdr:to>
      <xdr:col>15</xdr:col>
      <xdr:colOff>480060</xdr:colOff>
      <xdr:row>30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A8BFB6-AD2E-4EEE-8732-36B2CC49D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259080</xdr:colOff>
      <xdr:row>0</xdr:row>
      <xdr:rowOff>60960</xdr:rowOff>
    </xdr:from>
    <xdr:to>
      <xdr:col>24</xdr:col>
      <xdr:colOff>198120</xdr:colOff>
      <xdr:row>15</xdr:row>
      <xdr:rowOff>60960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43F7876-5B09-432E-9646-4C04300FC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16</xdr:row>
      <xdr:rowOff>0</xdr:rowOff>
    </xdr:from>
    <xdr:to>
      <xdr:col>23</xdr:col>
      <xdr:colOff>304800</xdr:colOff>
      <xdr:row>31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7BBFAC5-5FA7-4809-BD22-F30EE26C1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10886</xdr:colOff>
      <xdr:row>30</xdr:row>
      <xdr:rowOff>10885</xdr:rowOff>
    </xdr:from>
    <xdr:to>
      <xdr:col>7</xdr:col>
      <xdr:colOff>590006</xdr:colOff>
      <xdr:row>45</xdr:row>
      <xdr:rowOff>123008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4B7CB4F-DBD5-4D6C-96F3-99E25B58E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54429</xdr:colOff>
      <xdr:row>30</xdr:row>
      <xdr:rowOff>54429</xdr:rowOff>
    </xdr:from>
    <xdr:to>
      <xdr:col>15</xdr:col>
      <xdr:colOff>359229</xdr:colOff>
      <xdr:row>45</xdr:row>
      <xdr:rowOff>21772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B1EA2F0-4A70-4772-84F7-46DAB5A4A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424543</xdr:colOff>
      <xdr:row>30</xdr:row>
      <xdr:rowOff>141514</xdr:rowOff>
    </xdr:from>
    <xdr:to>
      <xdr:col>23</xdr:col>
      <xdr:colOff>295003</xdr:colOff>
      <xdr:row>46</xdr:row>
      <xdr:rowOff>60959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C0B7F4E-8CD4-4C2D-9E0F-FE8FF33BF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435428</xdr:colOff>
      <xdr:row>16</xdr:row>
      <xdr:rowOff>54428</xdr:rowOff>
    </xdr:from>
    <xdr:to>
      <xdr:col>31</xdr:col>
      <xdr:colOff>130628</xdr:colOff>
      <xdr:row>31</xdr:row>
      <xdr:rowOff>21771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DDF82A1-A290-429F-967D-625812C8C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workbookViewId="0">
      <selection activeCell="F7" sqref="F7"/>
    </sheetView>
  </sheetViews>
  <sheetFormatPr defaultColWidth="11.44140625" defaultRowHeight="14.4" x14ac:dyDescent="0.3"/>
  <cols>
    <col min="1" max="1" width="5" bestFit="1" customWidth="1"/>
    <col min="2" max="2" width="16.33203125" bestFit="1" customWidth="1"/>
    <col min="3" max="3" width="12" bestFit="1" customWidth="1"/>
    <col min="4" max="4" width="11.5546875" bestFit="1" customWidth="1"/>
    <col min="5" max="5" width="10.44140625" bestFit="1" customWidth="1"/>
    <col min="6" max="6" width="12.33203125" bestFit="1" customWidth="1"/>
    <col min="7" max="7" width="9" bestFit="1" customWidth="1"/>
    <col min="8" max="8" width="11.77734375" bestFit="1" customWidth="1"/>
    <col min="9" max="9" width="12.5546875" bestFit="1" customWidth="1"/>
    <col min="10" max="10" width="20.109375" bestFit="1" customWidth="1"/>
    <col min="11" max="11" width="21.33203125" bestFit="1" customWidth="1"/>
    <col min="12" max="12" width="22.109375" bestFit="1" customWidth="1"/>
    <col min="13" max="13" width="12.44140625" bestFit="1" customWidth="1"/>
    <col min="14" max="14" width="13.21875" bestFit="1" customWidth="1"/>
    <col min="15" max="15" width="6" bestFit="1" customWidth="1"/>
    <col min="16" max="16" width="16.33203125" bestFit="1" customWidth="1"/>
    <col min="17" max="17" width="18.109375" bestFit="1" customWidth="1"/>
    <col min="18" max="18" width="12.109375" bestFit="1" customWidth="1"/>
    <col min="19" max="19" width="16.109375" bestFit="1" customWidth="1"/>
  </cols>
  <sheetData>
    <row r="1" spans="1:19" x14ac:dyDescent="0.3">
      <c r="A1" t="s">
        <v>0</v>
      </c>
      <c r="B1" t="s">
        <v>1</v>
      </c>
      <c r="C1" t="s">
        <v>13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49</v>
      </c>
      <c r="P1" t="s">
        <v>48</v>
      </c>
      <c r="Q1" s="1" t="s">
        <v>41</v>
      </c>
      <c r="R1" t="s">
        <v>51</v>
      </c>
      <c r="S1" t="s">
        <v>50</v>
      </c>
    </row>
    <row r="2" spans="1:19" x14ac:dyDescent="0.3">
      <c r="A2">
        <v>1960</v>
      </c>
      <c r="B2" s="3">
        <v>1545315.88</v>
      </c>
      <c r="C2" s="3">
        <v>30232.38</v>
      </c>
      <c r="D2" s="3"/>
      <c r="E2" s="3"/>
      <c r="F2" s="3"/>
      <c r="G2" s="3">
        <f>I2+H2</f>
        <v>7.1638084534005451</v>
      </c>
      <c r="H2" s="3">
        <v>3.2375545494736953</v>
      </c>
      <c r="I2" s="3">
        <v>3.9262539039268494</v>
      </c>
      <c r="J2" s="3"/>
      <c r="K2" s="3"/>
      <c r="L2" s="3"/>
      <c r="M2" s="3">
        <v>3.22</v>
      </c>
      <c r="N2" s="3">
        <v>2427</v>
      </c>
      <c r="O2" s="3">
        <v>1</v>
      </c>
      <c r="P2" s="3">
        <v>11713494.35</v>
      </c>
      <c r="Q2" s="3">
        <v>306.21118012422357</v>
      </c>
      <c r="R2" s="3">
        <v>2.5999999999999999E-3</v>
      </c>
      <c r="S2" s="3">
        <f>O2*M2/R2</f>
        <v>1238.4615384615386</v>
      </c>
    </row>
    <row r="3" spans="1:19" x14ac:dyDescent="0.3">
      <c r="A3">
        <v>1961</v>
      </c>
      <c r="B3" s="3">
        <v>1563120.97</v>
      </c>
      <c r="C3" s="3">
        <v>31825.79</v>
      </c>
      <c r="D3" s="3">
        <f>(R3/R2-1)*100</f>
        <v>0</v>
      </c>
      <c r="E3" s="3">
        <f>F3+J3</f>
        <v>0.22265177768005634</v>
      </c>
      <c r="F3" s="3">
        <v>0.19166845504856281</v>
      </c>
      <c r="G3" s="3">
        <f t="shared" ref="G3:G58" si="0">I3+H3</f>
        <v>7.4394073707661423</v>
      </c>
      <c r="H3" s="3">
        <v>2.5440065024766203</v>
      </c>
      <c r="I3" s="3">
        <v>4.8954008682895225</v>
      </c>
      <c r="J3" s="3">
        <f>K3+L3</f>
        <v>3.0983322631493525E-2</v>
      </c>
      <c r="K3" s="3">
        <f>Calculations!O4*100</f>
        <v>-1.2816475115240982E-2</v>
      </c>
      <c r="L3" s="3">
        <f>Calculations!N4*100</f>
        <v>4.3799797746734509E-2</v>
      </c>
      <c r="M3" s="3">
        <v>3.22</v>
      </c>
      <c r="N3" s="3">
        <v>2511</v>
      </c>
      <c r="O3" s="3">
        <v>1.0107999999999999</v>
      </c>
      <c r="P3" s="3">
        <v>12306451.369999999</v>
      </c>
      <c r="Q3" s="3">
        <v>252.79503105590061</v>
      </c>
      <c r="R3" s="3">
        <v>2.5999999999999999E-3</v>
      </c>
      <c r="S3" s="3">
        <f t="shared" ref="S3:S58" si="1">O3*M3/R3</f>
        <v>1251.8369230769231</v>
      </c>
    </row>
    <row r="4" spans="1:19" x14ac:dyDescent="0.3">
      <c r="A4">
        <v>1962</v>
      </c>
      <c r="B4" s="3">
        <v>1642110.41</v>
      </c>
      <c r="C4" s="3">
        <v>34771.18</v>
      </c>
      <c r="D4" s="3">
        <f t="shared" ref="D4:D58" si="2">(R4/R3-1)*100</f>
        <v>0</v>
      </c>
      <c r="E4" s="3">
        <f t="shared" ref="E4:E58" si="3">F4+J4</f>
        <v>-2.6328553251183013</v>
      </c>
      <c r="F4" s="3">
        <v>-2.2461130165844239</v>
      </c>
      <c r="G4" s="3">
        <f t="shared" si="0"/>
        <v>6.2363548264758375</v>
      </c>
      <c r="H4" s="3">
        <v>2.1381332533224384</v>
      </c>
      <c r="I4" s="3">
        <v>4.0982215731533991</v>
      </c>
      <c r="J4" s="3">
        <f t="shared" ref="J4:J58" si="4">K4+L4</f>
        <v>-0.3867423085338777</v>
      </c>
      <c r="K4" s="3">
        <f>Calculations!O5*100</f>
        <v>-0.12195791204606818</v>
      </c>
      <c r="L4" s="3">
        <f>Calculations!N5*100</f>
        <v>-0.26478439648780955</v>
      </c>
      <c r="M4" s="3">
        <v>3.22</v>
      </c>
      <c r="N4" s="3">
        <v>2301</v>
      </c>
      <c r="O4" s="3">
        <v>1.0221209600000001</v>
      </c>
      <c r="P4" s="3">
        <v>13419326.25</v>
      </c>
      <c r="Q4" s="3">
        <v>231.67701863354037</v>
      </c>
      <c r="R4" s="3">
        <v>2.5999999999999999E-3</v>
      </c>
      <c r="S4" s="3">
        <f t="shared" si="1"/>
        <v>1265.8574966153849</v>
      </c>
    </row>
    <row r="5" spans="1:19" x14ac:dyDescent="0.3">
      <c r="A5">
        <v>1963</v>
      </c>
      <c r="B5" s="3">
        <v>1691269.46</v>
      </c>
      <c r="C5" s="3">
        <v>37905.01</v>
      </c>
      <c r="D5" s="3">
        <f t="shared" si="2"/>
        <v>0</v>
      </c>
      <c r="E5" s="3">
        <f t="shared" si="3"/>
        <v>-2.2130049887602534</v>
      </c>
      <c r="F5" s="3">
        <v>-2.0050120023711906</v>
      </c>
      <c r="G5" s="3">
        <f t="shared" si="0"/>
        <v>5.346511302453453</v>
      </c>
      <c r="H5" s="3">
        <v>1.8562075141151835</v>
      </c>
      <c r="I5" s="3">
        <v>3.4903037883382697</v>
      </c>
      <c r="J5" s="3">
        <f t="shared" si="4"/>
        <v>-0.20799298638906299</v>
      </c>
      <c r="K5" s="3">
        <f>Calculations!O6*100</f>
        <v>-6.9065260306197876E-2</v>
      </c>
      <c r="L5" s="3">
        <f>Calculations!N6*100</f>
        <v>-0.13892772608286511</v>
      </c>
      <c r="M5" s="3">
        <v>3.22</v>
      </c>
      <c r="N5" s="3">
        <v>2594</v>
      </c>
      <c r="O5" s="3">
        <v>1.034488623616</v>
      </c>
      <c r="P5" s="3">
        <v>14338582.52</v>
      </c>
      <c r="Q5" s="3">
        <v>214.90683229813664</v>
      </c>
      <c r="R5" s="3">
        <v>2.5999999999999999E-3</v>
      </c>
      <c r="S5" s="3">
        <f t="shared" si="1"/>
        <v>1281.174372324431</v>
      </c>
    </row>
    <row r="6" spans="1:19" x14ac:dyDescent="0.3">
      <c r="A6">
        <v>1964</v>
      </c>
      <c r="B6" s="3">
        <v>1790864.81</v>
      </c>
      <c r="C6" s="3">
        <v>41969.2</v>
      </c>
      <c r="D6" s="3">
        <f t="shared" si="2"/>
        <v>3.8461538461538547</v>
      </c>
      <c r="E6" s="3">
        <f t="shared" si="3"/>
        <v>-2.3373170109152324</v>
      </c>
      <c r="F6" s="3">
        <v>-1.8823327583084741</v>
      </c>
      <c r="G6" s="3">
        <f t="shared" si="0"/>
        <v>4.2212915283967263</v>
      </c>
      <c r="H6" s="3">
        <v>2.0149116116959074</v>
      </c>
      <c r="I6" s="3">
        <v>2.2063799167008189</v>
      </c>
      <c r="J6" s="3">
        <f t="shared" si="4"/>
        <v>-0.45498425260675834</v>
      </c>
      <c r="K6" s="3">
        <f>Calculations!O7*100</f>
        <v>-0.14559441033744133</v>
      </c>
      <c r="L6" s="3">
        <f>Calculations!N7*100</f>
        <v>-0.30938984226931698</v>
      </c>
      <c r="M6" s="3">
        <v>4.45</v>
      </c>
      <c r="N6" s="3">
        <v>2736</v>
      </c>
      <c r="O6" s="3">
        <v>1.0480404245853698</v>
      </c>
      <c r="P6" s="3">
        <v>15734538.189999999</v>
      </c>
      <c r="Q6" s="3">
        <v>192.35955056179773</v>
      </c>
      <c r="R6" s="3">
        <v>2.7000000000000001E-3</v>
      </c>
      <c r="S6" s="3">
        <f t="shared" si="1"/>
        <v>1727.3258849647764</v>
      </c>
    </row>
    <row r="7" spans="1:19" x14ac:dyDescent="0.3">
      <c r="A7">
        <v>1965</v>
      </c>
      <c r="B7" s="3">
        <v>1831319.71</v>
      </c>
      <c r="C7" s="3">
        <v>44663.75</v>
      </c>
      <c r="D7" s="3">
        <f t="shared" si="2"/>
        <v>0</v>
      </c>
      <c r="E7" s="3">
        <f t="shared" si="3"/>
        <v>-0.5966678579230259</v>
      </c>
      <c r="F7" s="3">
        <v>-0.51495899918837984</v>
      </c>
      <c r="G7" s="3">
        <f t="shared" si="0"/>
        <v>4.6312128877797551</v>
      </c>
      <c r="H7" s="3">
        <v>2.4124112869289527</v>
      </c>
      <c r="I7" s="3">
        <v>2.218801600850802</v>
      </c>
      <c r="J7" s="3">
        <f t="shared" si="4"/>
        <v>-8.1708858734646048E-2</v>
      </c>
      <c r="K7" s="3">
        <f>Calculations!O8*100</f>
        <v>-6.971635416720301E-2</v>
      </c>
      <c r="L7" s="3">
        <f>Calculations!N8*100</f>
        <v>-1.1992504567443042E-2</v>
      </c>
      <c r="M7" s="3">
        <v>4.45</v>
      </c>
      <c r="N7" s="3">
        <v>2996</v>
      </c>
      <c r="O7" s="3">
        <v>1.0655426996759454</v>
      </c>
      <c r="P7" s="3">
        <v>16657684.119999999</v>
      </c>
      <c r="Q7" s="3">
        <v>243.82022471910111</v>
      </c>
      <c r="R7" s="3">
        <v>2.7000000000000001E-3</v>
      </c>
      <c r="S7" s="3">
        <f t="shared" si="1"/>
        <v>1756.1722272436875</v>
      </c>
    </row>
    <row r="8" spans="1:19" x14ac:dyDescent="0.3">
      <c r="A8">
        <v>1966</v>
      </c>
      <c r="B8" s="3">
        <v>1812169.9</v>
      </c>
      <c r="C8" s="3">
        <v>46537.45</v>
      </c>
      <c r="D8" s="3">
        <f t="shared" si="2"/>
        <v>0</v>
      </c>
      <c r="E8" s="3">
        <f t="shared" si="3"/>
        <v>-0.60242123932727232</v>
      </c>
      <c r="F8" s="3">
        <v>-0.64249330378007385</v>
      </c>
      <c r="G8" s="3">
        <f t="shared" si="0"/>
        <v>5.044877886542503</v>
      </c>
      <c r="H8" s="3">
        <v>2.8917732364166371</v>
      </c>
      <c r="I8" s="3">
        <v>2.1531046501258664</v>
      </c>
      <c r="J8" s="3">
        <f t="shared" si="4"/>
        <v>4.0072064452801578E-2</v>
      </c>
      <c r="K8" s="3">
        <f>Calculations!O9*100</f>
        <v>-1.4259762465441988E-2</v>
      </c>
      <c r="L8" s="3">
        <f>Calculations!N9*100</f>
        <v>5.4331826918243564E-2</v>
      </c>
      <c r="M8" s="3">
        <v>4.45</v>
      </c>
      <c r="N8" s="3">
        <v>2976</v>
      </c>
      <c r="O8" s="3">
        <v>1.0974024263962563</v>
      </c>
      <c r="P8" s="3">
        <v>17047082.280000001</v>
      </c>
      <c r="Q8" s="3">
        <v>299.10112359550561</v>
      </c>
      <c r="R8" s="3">
        <v>2.7000000000000001E-3</v>
      </c>
      <c r="S8" s="3">
        <f t="shared" si="1"/>
        <v>1808.6817768382743</v>
      </c>
    </row>
    <row r="9" spans="1:19" x14ac:dyDescent="0.3">
      <c r="A9">
        <v>1967</v>
      </c>
      <c r="B9" s="3">
        <v>1824467.42</v>
      </c>
      <c r="C9" s="3">
        <v>49021.19</v>
      </c>
      <c r="D9" s="3">
        <f t="shared" si="2"/>
        <v>3.7037037037036979</v>
      </c>
      <c r="E9" s="3">
        <f t="shared" si="3"/>
        <v>-0.98173370174347652</v>
      </c>
      <c r="F9" s="3">
        <v>-0.88941129336109548</v>
      </c>
      <c r="G9" s="3">
        <f t="shared" si="0"/>
        <v>5.7327509455977737</v>
      </c>
      <c r="H9" s="3">
        <v>3.115515419491615</v>
      </c>
      <c r="I9" s="3">
        <v>2.6172355261061591</v>
      </c>
      <c r="J9" s="3">
        <f t="shared" si="4"/>
        <v>-9.232240838238101E-2</v>
      </c>
      <c r="K9" s="3">
        <f>Calculations!O10*100</f>
        <v>-4.8558739057885568E-2</v>
      </c>
      <c r="L9" s="3">
        <f>Calculations!N10*100</f>
        <v>-4.3763669324495443E-2</v>
      </c>
      <c r="M9" s="3">
        <v>4.45</v>
      </c>
      <c r="N9" s="3">
        <v>3286</v>
      </c>
      <c r="O9" s="3">
        <v>1.1279102138500723</v>
      </c>
      <c r="P9" s="3">
        <v>17733823.32</v>
      </c>
      <c r="Q9" s="3">
        <v>347.64044943820221</v>
      </c>
      <c r="R9" s="3">
        <v>2.8E-3</v>
      </c>
      <c r="S9" s="3">
        <f t="shared" si="1"/>
        <v>1792.5715898688647</v>
      </c>
    </row>
    <row r="10" spans="1:19" x14ac:dyDescent="0.3">
      <c r="A10">
        <v>1968</v>
      </c>
      <c r="B10" s="3">
        <v>1858177.78</v>
      </c>
      <c r="C10" s="3">
        <v>52816.87</v>
      </c>
      <c r="D10" s="3">
        <f t="shared" si="2"/>
        <v>0</v>
      </c>
      <c r="E10" s="3">
        <f t="shared" si="3"/>
        <v>-0.43540696275118623</v>
      </c>
      <c r="F10" s="3">
        <v>-0.35784021279564654</v>
      </c>
      <c r="G10" s="3">
        <f t="shared" si="0"/>
        <v>6.7172969659801716</v>
      </c>
      <c r="H10" s="3">
        <v>3.5989751116181092</v>
      </c>
      <c r="I10" s="3">
        <v>3.1183218543620628</v>
      </c>
      <c r="J10" s="3">
        <f t="shared" si="4"/>
        <v>-7.7566749955539693E-2</v>
      </c>
      <c r="K10" s="3">
        <f>Calculations!O11*100</f>
        <v>-0.12851652294634297</v>
      </c>
      <c r="L10" s="3">
        <f>Calculations!N11*100</f>
        <v>5.094977299080327E-2</v>
      </c>
      <c r="M10" s="3">
        <v>4.45</v>
      </c>
      <c r="N10" s="3">
        <v>3715</v>
      </c>
      <c r="O10" s="3">
        <v>1.1755080248745453</v>
      </c>
      <c r="P10" s="3">
        <v>18656104.879999999</v>
      </c>
      <c r="Q10" s="3">
        <v>422.47191011235952</v>
      </c>
      <c r="R10" s="3">
        <v>2.8E-3</v>
      </c>
      <c r="S10" s="3">
        <f t="shared" si="1"/>
        <v>1868.2181109613311</v>
      </c>
    </row>
    <row r="11" spans="1:19" x14ac:dyDescent="0.3">
      <c r="A11">
        <v>1969</v>
      </c>
      <c r="B11" s="3">
        <v>1873344.86</v>
      </c>
      <c r="C11" s="3">
        <v>54136.27</v>
      </c>
      <c r="D11" s="3">
        <f t="shared" si="2"/>
        <v>0</v>
      </c>
      <c r="E11" s="3">
        <f t="shared" si="3"/>
        <v>1.0579576363040493</v>
      </c>
      <c r="F11" s="3">
        <v>1.1526468299349031</v>
      </c>
      <c r="G11" s="3">
        <f t="shared" si="0"/>
        <v>8.3934738248748531</v>
      </c>
      <c r="H11" s="3">
        <v>4.3296548731812843</v>
      </c>
      <c r="I11" s="3">
        <v>4.0638189516935688</v>
      </c>
      <c r="J11" s="3">
        <f t="shared" si="4"/>
        <v>-9.4689193630853874E-2</v>
      </c>
      <c r="K11" s="3">
        <f>Calculations!O12*100</f>
        <v>-0.17705793747381113</v>
      </c>
      <c r="L11" s="3">
        <f>Calculations!N12*100</f>
        <v>8.2368743842957254E-2</v>
      </c>
      <c r="M11" s="3">
        <v>4.45</v>
      </c>
      <c r="N11" s="3">
        <v>3949</v>
      </c>
      <c r="O11" s="3">
        <v>1.2391030090202582</v>
      </c>
      <c r="P11" s="3">
        <v>19434079.530000001</v>
      </c>
      <c r="Q11" s="3">
        <v>529.43820224719104</v>
      </c>
      <c r="R11" s="3">
        <v>2.8E-3</v>
      </c>
      <c r="S11" s="3">
        <f t="shared" si="1"/>
        <v>1969.2887107643389</v>
      </c>
    </row>
    <row r="12" spans="1:19" x14ac:dyDescent="0.3">
      <c r="A12">
        <v>1970</v>
      </c>
      <c r="B12" s="3">
        <v>1950745.26</v>
      </c>
      <c r="C12" s="3">
        <v>60852.57</v>
      </c>
      <c r="D12" s="3">
        <f t="shared" si="2"/>
        <v>3.5714285714285587</v>
      </c>
      <c r="E12" s="3">
        <f t="shared" si="3"/>
        <v>0.19714247585836731</v>
      </c>
      <c r="F12" s="3">
        <v>0.66718628317587902</v>
      </c>
      <c r="G12" s="3">
        <f t="shared" si="0"/>
        <v>9.0397977125975864</v>
      </c>
      <c r="H12" s="3">
        <v>4.8329088334590393</v>
      </c>
      <c r="I12" s="3">
        <v>4.2068888791385479</v>
      </c>
      <c r="J12" s="3">
        <f t="shared" si="4"/>
        <v>-0.47004380731751172</v>
      </c>
      <c r="K12" s="3">
        <f>Calculations!O13*100</f>
        <v>-0.26001467177628906</v>
      </c>
      <c r="L12" s="3">
        <f>Calculations!N13*100</f>
        <v>-0.21002913554122268</v>
      </c>
      <c r="M12" s="3">
        <v>4.45</v>
      </c>
      <c r="N12" s="3">
        <v>4088</v>
      </c>
      <c r="O12" s="3">
        <v>1.3122100865524533</v>
      </c>
      <c r="P12" s="3">
        <v>20919792.149999999</v>
      </c>
      <c r="Q12" s="3">
        <v>658.87640449438197</v>
      </c>
      <c r="R12" s="3">
        <v>2.8999999999999998E-3</v>
      </c>
      <c r="S12" s="3">
        <f t="shared" si="1"/>
        <v>2013.5637535029027</v>
      </c>
    </row>
    <row r="13" spans="1:19" x14ac:dyDescent="0.3">
      <c r="A13">
        <v>1971</v>
      </c>
      <c r="B13" s="3">
        <v>1943770.96</v>
      </c>
      <c r="C13" s="3">
        <v>66836.649999999994</v>
      </c>
      <c r="D13" s="3">
        <f t="shared" si="2"/>
        <v>6.8965517241379448</v>
      </c>
      <c r="E13" s="3">
        <f t="shared" si="3"/>
        <v>-1.2542907167439048</v>
      </c>
      <c r="F13" s="3">
        <v>-1.0996960499965216</v>
      </c>
      <c r="G13" s="3">
        <f t="shared" si="0"/>
        <v>9.6977377492846735</v>
      </c>
      <c r="H13" s="3">
        <v>5.6400837525628154</v>
      </c>
      <c r="I13" s="3">
        <v>4.057653996721859</v>
      </c>
      <c r="J13" s="3">
        <f t="shared" si="4"/>
        <v>-0.15459466674738309</v>
      </c>
      <c r="K13" s="3">
        <f>Calculations!O14*100</f>
        <v>-4.483160578431912E-2</v>
      </c>
      <c r="L13" s="3">
        <f>Calculations!N14*100</f>
        <v>-0.10976306096306399</v>
      </c>
      <c r="M13" s="3">
        <v>4.3499999999999996</v>
      </c>
      <c r="N13" s="3">
        <v>5134</v>
      </c>
      <c r="O13" s="3">
        <v>1.3681102362395878</v>
      </c>
      <c r="P13" s="3">
        <v>21562251.300000001</v>
      </c>
      <c r="Q13" s="3">
        <v>866.66666666666674</v>
      </c>
      <c r="R13" s="3">
        <v>3.0999999999999999E-3</v>
      </c>
      <c r="S13" s="3">
        <f t="shared" si="1"/>
        <v>1919.7675895620023</v>
      </c>
    </row>
    <row r="14" spans="1:19" x14ac:dyDescent="0.3">
      <c r="A14">
        <v>1972</v>
      </c>
      <c r="B14" s="3">
        <v>1939595.63</v>
      </c>
      <c r="C14" s="3">
        <v>71937.62</v>
      </c>
      <c r="D14" s="3">
        <f t="shared" si="2"/>
        <v>3.2258064516129226</v>
      </c>
      <c r="E14" s="3">
        <f t="shared" si="3"/>
        <v>-0.21412744482146195</v>
      </c>
      <c r="F14" s="3">
        <v>-0.18210221578083904</v>
      </c>
      <c r="G14" s="3">
        <f t="shared" si="0"/>
        <v>9.4734861058004309</v>
      </c>
      <c r="H14" s="3">
        <v>5.5005995966276222</v>
      </c>
      <c r="I14" s="3">
        <v>3.9728865091728087</v>
      </c>
      <c r="J14" s="3">
        <f t="shared" si="4"/>
        <v>-3.2025229040622917E-2</v>
      </c>
      <c r="K14" s="3">
        <f>Calculations!O15*100</f>
        <v>-4.9327273566887403E-2</v>
      </c>
      <c r="L14" s="3">
        <f>Calculations!N15*100</f>
        <v>1.7302044526264486E-2</v>
      </c>
      <c r="M14" s="3">
        <v>4.3499999999999996</v>
      </c>
      <c r="N14" s="3">
        <v>5739</v>
      </c>
      <c r="O14" s="3">
        <v>1.4133946850591181</v>
      </c>
      <c r="P14" s="3">
        <v>22264618.219999999</v>
      </c>
      <c r="Q14" s="3">
        <v>900.91954022988511</v>
      </c>
      <c r="R14" s="3">
        <v>3.2000000000000002E-3</v>
      </c>
      <c r="S14" s="3">
        <f t="shared" si="1"/>
        <v>1921.3334000022385</v>
      </c>
    </row>
    <row r="15" spans="1:19" x14ac:dyDescent="0.3">
      <c r="A15">
        <v>1973</v>
      </c>
      <c r="B15" s="3">
        <v>1991025.96</v>
      </c>
      <c r="C15" s="3">
        <v>85682.52</v>
      </c>
      <c r="D15" s="3">
        <f t="shared" si="2"/>
        <v>12.5</v>
      </c>
      <c r="E15" s="3">
        <f t="shared" si="3"/>
        <v>-2.8002882320100939</v>
      </c>
      <c r="F15" s="3">
        <v>-2.1264547307898973</v>
      </c>
      <c r="G15" s="3">
        <f t="shared" si="0"/>
        <v>8.3572555140820874</v>
      </c>
      <c r="H15" s="3">
        <v>4.594527713825979</v>
      </c>
      <c r="I15" s="3">
        <v>3.762727800256108</v>
      </c>
      <c r="J15" s="3">
        <f t="shared" si="4"/>
        <v>-0.67383350122019681</v>
      </c>
      <c r="K15" s="3">
        <f>Calculations!O16*100</f>
        <v>-0.26172893858901009</v>
      </c>
      <c r="L15" s="3">
        <f>Calculations!N16*100</f>
        <v>-0.41210456263118672</v>
      </c>
      <c r="M15" s="3">
        <v>4.2850000000000001</v>
      </c>
      <c r="N15" s="3">
        <v>7128</v>
      </c>
      <c r="O15" s="3">
        <v>1.5013078344697954</v>
      </c>
      <c r="P15" s="3">
        <v>23657370.510000002</v>
      </c>
      <c r="Q15" s="3">
        <v>913.18553092182026</v>
      </c>
      <c r="R15" s="3">
        <v>3.5999999999999999E-3</v>
      </c>
      <c r="S15" s="3">
        <f t="shared" si="1"/>
        <v>1786.9733529730761</v>
      </c>
    </row>
    <row r="16" spans="1:19" x14ac:dyDescent="0.3">
      <c r="A16">
        <v>1974</v>
      </c>
      <c r="B16" s="3">
        <v>2039656.29</v>
      </c>
      <c r="C16" s="3">
        <v>131277.79</v>
      </c>
      <c r="D16" s="3">
        <f t="shared" si="2"/>
        <v>44.444444444444443</v>
      </c>
      <c r="E16" s="3">
        <f t="shared" si="3"/>
        <v>-4.2013451835024931</v>
      </c>
      <c r="F16" s="3">
        <v>-2.731612102854565</v>
      </c>
      <c r="G16" s="3">
        <f t="shared" si="0"/>
        <v>6.6052211693726317</v>
      </c>
      <c r="H16" s="3">
        <v>2.5230378845991752</v>
      </c>
      <c r="I16" s="3">
        <v>4.082183284773456</v>
      </c>
      <c r="J16" s="3">
        <f t="shared" si="4"/>
        <v>-1.4697330806479283</v>
      </c>
      <c r="K16" s="3">
        <f>Calculations!O17*100</f>
        <v>-0.32531018166501263</v>
      </c>
      <c r="L16" s="3">
        <f>Calculations!N17*100</f>
        <v>-1.1444228989829157</v>
      </c>
      <c r="M16" s="3">
        <v>4.2850000000000001</v>
      </c>
      <c r="N16" s="3">
        <v>9903</v>
      </c>
      <c r="O16" s="3">
        <v>1.6670522193952608</v>
      </c>
      <c r="P16" s="3">
        <v>25091851.649999999</v>
      </c>
      <c r="Q16" s="3">
        <v>768.26137689614939</v>
      </c>
      <c r="R16" s="3">
        <v>5.1999999999999998E-3</v>
      </c>
      <c r="S16" s="3">
        <f t="shared" si="1"/>
        <v>1373.7151461747487</v>
      </c>
    </row>
    <row r="17" spans="1:19" x14ac:dyDescent="0.3">
      <c r="A17">
        <v>1975</v>
      </c>
      <c r="B17" s="3">
        <v>2089037.3</v>
      </c>
      <c r="C17" s="3">
        <v>138136.79</v>
      </c>
      <c r="D17" s="3">
        <f t="shared" si="2"/>
        <v>0</v>
      </c>
      <c r="E17" s="3">
        <f t="shared" si="3"/>
        <v>-0.15835591853489633</v>
      </c>
      <c r="F17" s="3">
        <v>8.6146492907501315E-2</v>
      </c>
      <c r="G17" s="3">
        <f t="shared" si="0"/>
        <v>9.2595032697628668</v>
      </c>
      <c r="H17" s="3">
        <v>4.3527727745776241</v>
      </c>
      <c r="I17" s="3">
        <v>4.9067304951852435</v>
      </c>
      <c r="J17" s="3">
        <f t="shared" si="4"/>
        <v>-0.24450241144239765</v>
      </c>
      <c r="K17" s="3">
        <f>Calculations!O18*100</f>
        <v>-0.20560292952537929</v>
      </c>
      <c r="L17" s="3">
        <f>Calculations!N18*100</f>
        <v>-3.8899481917018371E-2</v>
      </c>
      <c r="M17" s="3">
        <v>4.2850000000000001</v>
      </c>
      <c r="N17" s="3">
        <v>13422</v>
      </c>
      <c r="O17" s="3">
        <v>1.8192540870260481</v>
      </c>
      <c r="P17" s="3">
        <v>26614335.239999998</v>
      </c>
      <c r="Q17" s="3">
        <v>1405.8343057176196</v>
      </c>
      <c r="R17" s="3">
        <v>5.1999999999999998E-3</v>
      </c>
      <c r="S17" s="3">
        <f t="shared" si="1"/>
        <v>1499.1353390205031</v>
      </c>
    </row>
    <row r="18" spans="1:19" x14ac:dyDescent="0.3">
      <c r="A18">
        <v>1976</v>
      </c>
      <c r="B18" s="3">
        <v>2193746.0099999998</v>
      </c>
      <c r="C18" s="3">
        <v>158028.35999999999</v>
      </c>
      <c r="D18" s="3">
        <f t="shared" si="2"/>
        <v>5.7692307692307709</v>
      </c>
      <c r="E18" s="3">
        <f t="shared" si="3"/>
        <v>1.925684115513481</v>
      </c>
      <c r="F18" s="3">
        <v>2.5824478593589153</v>
      </c>
      <c r="G18" s="3">
        <f t="shared" si="0"/>
        <v>14.106533491363544</v>
      </c>
      <c r="H18" s="3">
        <v>8.8853187676266145</v>
      </c>
      <c r="I18" s="3">
        <v>5.2212147237369297</v>
      </c>
      <c r="J18" s="3">
        <f t="shared" si="4"/>
        <v>-0.65676374384543434</v>
      </c>
      <c r="K18" s="3">
        <f>Calculations!O19*100</f>
        <v>-0.33532565458580987</v>
      </c>
      <c r="L18" s="3">
        <f>Calculations!N19*100</f>
        <v>-0.32143808925962453</v>
      </c>
      <c r="M18" s="3">
        <v>4.2930000000000001</v>
      </c>
      <c r="N18" s="3">
        <v>16338</v>
      </c>
      <c r="O18" s="3">
        <v>1.9236792716213431</v>
      </c>
      <c r="P18" s="3">
        <v>28948672.359999999</v>
      </c>
      <c r="Q18" s="3">
        <v>3295.3645469368739</v>
      </c>
      <c r="R18" s="3">
        <v>5.4999999999999997E-3</v>
      </c>
      <c r="S18" s="3">
        <f t="shared" si="1"/>
        <v>1501.5191114673503</v>
      </c>
    </row>
    <row r="19" spans="1:19" x14ac:dyDescent="0.3">
      <c r="A19">
        <v>1977</v>
      </c>
      <c r="B19" s="3">
        <v>2260197.67</v>
      </c>
      <c r="C19" s="3">
        <v>182126.09</v>
      </c>
      <c r="D19" s="3">
        <f t="shared" si="2"/>
        <v>7.2727272727272751</v>
      </c>
      <c r="E19" s="3">
        <f t="shared" si="3"/>
        <v>3.2657018535561564</v>
      </c>
      <c r="F19" s="3">
        <v>4.2185059812133456</v>
      </c>
      <c r="G19" s="3">
        <f t="shared" si="0"/>
        <v>19.065395301772071</v>
      </c>
      <c r="H19" s="3">
        <v>11.123644616848237</v>
      </c>
      <c r="I19" s="3">
        <v>7.9417506849238348</v>
      </c>
      <c r="J19" s="3">
        <f t="shared" si="4"/>
        <v>-0.95280412765718903</v>
      </c>
      <c r="K19" s="3">
        <f>Calculations!O20*100</f>
        <v>-0.59570404733767512</v>
      </c>
      <c r="L19" s="3">
        <f>Calculations!N20*100</f>
        <v>-0.35710008031951396</v>
      </c>
      <c r="M19" s="3">
        <v>4.2930000000000001</v>
      </c>
      <c r="N19" s="3">
        <v>20013</v>
      </c>
      <c r="O19" s="3">
        <v>2.0485260563495684</v>
      </c>
      <c r="P19" s="3">
        <v>30894641.890000001</v>
      </c>
      <c r="Q19" s="3">
        <v>4723.0375029117167</v>
      </c>
      <c r="R19" s="3">
        <v>5.8999999999999999E-3</v>
      </c>
      <c r="S19" s="3">
        <f t="shared" si="1"/>
        <v>1490.5631118489318</v>
      </c>
    </row>
    <row r="20" spans="1:19" x14ac:dyDescent="0.3">
      <c r="A20">
        <v>1978</v>
      </c>
      <c r="B20" s="3">
        <v>2230055.12</v>
      </c>
      <c r="C20" s="3">
        <v>197745.99</v>
      </c>
      <c r="D20" s="3">
        <f t="shared" si="2"/>
        <v>6.7796610169491567</v>
      </c>
      <c r="E20" s="3">
        <f t="shared" si="3"/>
        <v>3.1258100105793405</v>
      </c>
      <c r="F20" s="3">
        <v>3.5277580091510332</v>
      </c>
      <c r="G20" s="3">
        <f t="shared" si="0"/>
        <v>24.746350865279698</v>
      </c>
      <c r="H20" s="3">
        <v>15.688265793617814</v>
      </c>
      <c r="I20" s="3">
        <v>9.0580850716618837</v>
      </c>
      <c r="J20" s="3">
        <f t="shared" si="4"/>
        <v>-0.40194799857169267</v>
      </c>
      <c r="K20" s="3">
        <f>Calculations!O21*100</f>
        <v>-0.19811835409293621</v>
      </c>
      <c r="L20" s="3">
        <f>Calculations!N21*100</f>
        <v>-0.20382964447875646</v>
      </c>
      <c r="M20" s="3">
        <v>4.2930000000000001</v>
      </c>
      <c r="N20" s="3">
        <v>22373</v>
      </c>
      <c r="O20" s="3">
        <v>2.2052382996603104</v>
      </c>
      <c r="P20" s="3">
        <v>31555279.949999999</v>
      </c>
      <c r="Q20" s="3">
        <v>7264.849755415793</v>
      </c>
      <c r="R20" s="3">
        <v>6.3E-3</v>
      </c>
      <c r="S20" s="3">
        <f t="shared" si="1"/>
        <v>1502.7123841970972</v>
      </c>
    </row>
    <row r="21" spans="1:19" x14ac:dyDescent="0.3">
      <c r="A21">
        <v>1979</v>
      </c>
      <c r="B21" s="3">
        <v>2185843.2000000002</v>
      </c>
      <c r="C21" s="3">
        <v>242985.68</v>
      </c>
      <c r="D21" s="3">
        <f t="shared" si="2"/>
        <v>20.634920634920629</v>
      </c>
      <c r="E21" s="3">
        <f t="shared" si="3"/>
        <v>-4.6027119185410346</v>
      </c>
      <c r="F21" s="3">
        <v>-2.6339000718067007</v>
      </c>
      <c r="G21" s="3">
        <f t="shared" si="0"/>
        <v>22.440699613084284</v>
      </c>
      <c r="H21" s="3">
        <v>14.536353151185788</v>
      </c>
      <c r="I21" s="3">
        <v>7.9043464618984958</v>
      </c>
      <c r="J21" s="3">
        <f t="shared" si="4"/>
        <v>-1.9688118467343341</v>
      </c>
      <c r="K21" s="3">
        <f>Calculations!O22*100</f>
        <v>-0.67703243126250512</v>
      </c>
      <c r="L21" s="3">
        <f>Calculations!N22*100</f>
        <v>-1.291779415471829</v>
      </c>
      <c r="M21" s="3">
        <v>4.2930000000000001</v>
      </c>
      <c r="N21" s="3">
        <v>25288</v>
      </c>
      <c r="O21" s="3">
        <v>2.4537686560320275</v>
      </c>
      <c r="P21" s="3">
        <v>31976700.100000001</v>
      </c>
      <c r="Q21" s="3">
        <v>8228.9005357558817</v>
      </c>
      <c r="R21" s="3">
        <v>7.6E-3</v>
      </c>
      <c r="S21" s="3">
        <f t="shared" si="1"/>
        <v>1386.0564263612491</v>
      </c>
    </row>
    <row r="22" spans="1:19" x14ac:dyDescent="0.3">
      <c r="A22">
        <v>1980</v>
      </c>
      <c r="B22" s="3">
        <v>2076103.04</v>
      </c>
      <c r="C22" s="3">
        <v>297333.65999999997</v>
      </c>
      <c r="D22" s="3">
        <f t="shared" si="2"/>
        <v>25</v>
      </c>
      <c r="E22" s="3">
        <f t="shared" si="3"/>
        <v>-2.665545995830723</v>
      </c>
      <c r="F22" s="3">
        <v>-1.5828917587063642</v>
      </c>
      <c r="G22" s="3">
        <f t="shared" si="0"/>
        <v>20.413698333518951</v>
      </c>
      <c r="H22" s="3">
        <v>13.944010374207515</v>
      </c>
      <c r="I22" s="3">
        <v>6.469687959311436</v>
      </c>
      <c r="J22" s="3">
        <f t="shared" si="4"/>
        <v>-1.0826542371243588</v>
      </c>
      <c r="K22" s="3">
        <f>Calculations!O23*100</f>
        <v>-7.0574967238355463E-2</v>
      </c>
      <c r="L22" s="3">
        <f>Calculations!N23*100</f>
        <v>-1.0120792698860033</v>
      </c>
      <c r="M22" s="3">
        <v>4.2930000000000001</v>
      </c>
      <c r="N22" s="3">
        <v>27214</v>
      </c>
      <c r="O22" s="3">
        <v>2.7852728014619546</v>
      </c>
      <c r="P22" s="3">
        <v>31340851.460000001</v>
      </c>
      <c r="Q22" s="3">
        <v>9670.7733519683188</v>
      </c>
      <c r="R22" s="3">
        <v>9.4999999999999998E-3</v>
      </c>
      <c r="S22" s="3">
        <f t="shared" si="1"/>
        <v>1258.6501196501233</v>
      </c>
    </row>
    <row r="23" spans="1:19" x14ac:dyDescent="0.3">
      <c r="A23">
        <v>1981</v>
      </c>
      <c r="B23" s="3">
        <v>2009404.41</v>
      </c>
      <c r="C23" s="3">
        <v>333601.90000000002</v>
      </c>
      <c r="D23" s="3">
        <f t="shared" si="2"/>
        <v>12.631578947368416</v>
      </c>
      <c r="E23" s="3">
        <f t="shared" si="3"/>
        <v>-3.7590557685639299</v>
      </c>
      <c r="F23" s="3">
        <v>-3.7005005067417183</v>
      </c>
      <c r="G23" s="3">
        <f t="shared" si="0"/>
        <v>19.973906166711568</v>
      </c>
      <c r="H23" s="3">
        <v>12.237058744679501</v>
      </c>
      <c r="I23" s="3">
        <v>7.736847422032068</v>
      </c>
      <c r="J23" s="3">
        <f t="shared" si="4"/>
        <v>-5.8555261822211768E-2</v>
      </c>
      <c r="K23" s="3">
        <f>Calculations!O24*100</f>
        <v>0.37894057587020763</v>
      </c>
      <c r="L23" s="3">
        <f>Calculations!N24*100</f>
        <v>-0.4374958376924194</v>
      </c>
      <c r="M23" s="3">
        <v>4.2930000000000001</v>
      </c>
      <c r="N23" s="3">
        <v>31623</v>
      </c>
      <c r="O23" s="3">
        <v>3.072712954572828</v>
      </c>
      <c r="P23" s="3">
        <v>31246238.5</v>
      </c>
      <c r="Q23" s="3">
        <v>9530.1048218029337</v>
      </c>
      <c r="R23" s="3">
        <v>1.0699999999999999E-2</v>
      </c>
      <c r="S23" s="3">
        <f t="shared" si="1"/>
        <v>1232.8183844842197</v>
      </c>
    </row>
    <row r="24" spans="1:19" x14ac:dyDescent="0.3">
      <c r="A24">
        <v>1982</v>
      </c>
      <c r="B24" s="3">
        <v>1967443.87</v>
      </c>
      <c r="C24" s="3">
        <v>340690.16</v>
      </c>
      <c r="D24" s="3">
        <f t="shared" si="2"/>
        <v>0.93457943925234765</v>
      </c>
      <c r="E24" s="3">
        <f t="shared" si="3"/>
        <v>3.051971515570667</v>
      </c>
      <c r="F24" s="3">
        <v>1.764124916316925</v>
      </c>
      <c r="G24" s="3">
        <f t="shared" si="0"/>
        <v>24.466822961614625</v>
      </c>
      <c r="H24" s="3">
        <v>15.512405258444096</v>
      </c>
      <c r="I24" s="3">
        <v>8.9544177031705292</v>
      </c>
      <c r="J24" s="3">
        <f t="shared" si="4"/>
        <v>1.2878465992537422</v>
      </c>
      <c r="K24" s="3">
        <f>Calculations!O25*100</f>
        <v>0.83982295935914264</v>
      </c>
      <c r="L24" s="3">
        <f>Calculations!N25*100</f>
        <v>0.44802363989459953</v>
      </c>
      <c r="M24" s="3">
        <v>4.2930000000000001</v>
      </c>
      <c r="N24" s="3">
        <v>28372</v>
      </c>
      <c r="O24" s="3">
        <v>3.2619920725745146</v>
      </c>
      <c r="P24" s="3">
        <v>31459427.52</v>
      </c>
      <c r="Q24" s="3">
        <v>12277.01607267645</v>
      </c>
      <c r="R24" s="3">
        <v>1.0800000000000001E-2</v>
      </c>
      <c r="S24" s="3">
        <f t="shared" si="1"/>
        <v>1296.6418488483696</v>
      </c>
    </row>
    <row r="25" spans="1:19" x14ac:dyDescent="0.3">
      <c r="A25">
        <v>1983</v>
      </c>
      <c r="B25" s="3">
        <v>1807643.67</v>
      </c>
      <c r="C25" s="3">
        <v>339782.49</v>
      </c>
      <c r="D25" s="3">
        <f t="shared" si="2"/>
        <v>5.555555555555558</v>
      </c>
      <c r="E25" s="3">
        <f t="shared" si="3"/>
        <v>2.3163770868823326</v>
      </c>
      <c r="F25" s="3">
        <v>-0.14666441463772795</v>
      </c>
      <c r="G25" s="3">
        <f t="shared" si="0"/>
        <v>29.243519179921059</v>
      </c>
      <c r="H25" s="3">
        <v>19.024923159861284</v>
      </c>
      <c r="I25" s="3">
        <v>10.218596020059774</v>
      </c>
      <c r="J25" s="3">
        <f t="shared" si="4"/>
        <v>2.4630415015200606</v>
      </c>
      <c r="K25" s="3">
        <f>Calculations!O26*100</f>
        <v>1.7062426612019426</v>
      </c>
      <c r="L25" s="3">
        <f>Calculations!N26*100</f>
        <v>0.75679884031811828</v>
      </c>
      <c r="M25" s="3">
        <v>4.3</v>
      </c>
      <c r="N25" s="3">
        <v>39591</v>
      </c>
      <c r="O25" s="3">
        <v>3.3667020181041565</v>
      </c>
      <c r="P25" s="3">
        <v>29692354.98</v>
      </c>
      <c r="Q25" s="3">
        <v>14976.28</v>
      </c>
      <c r="R25" s="3">
        <v>1.14E-2</v>
      </c>
      <c r="S25" s="3">
        <f t="shared" si="1"/>
        <v>1269.8963752498132</v>
      </c>
    </row>
    <row r="26" spans="1:19" x14ac:dyDescent="0.3">
      <c r="A26">
        <v>1984</v>
      </c>
      <c r="B26" s="3">
        <v>1736444.94</v>
      </c>
      <c r="C26" s="3">
        <v>406498.66</v>
      </c>
      <c r="D26" s="3">
        <f t="shared" si="2"/>
        <v>21.929824561403489</v>
      </c>
      <c r="E26" s="3">
        <f t="shared" si="3"/>
        <v>-2.7683457375582705</v>
      </c>
      <c r="F26" s="3">
        <v>-4.0900503829459121</v>
      </c>
      <c r="G26" s="3">
        <f t="shared" si="0"/>
        <v>45.378870507530209</v>
      </c>
      <c r="H26" s="3">
        <v>34.937559335680341</v>
      </c>
      <c r="I26" s="3">
        <v>10.441311171849867</v>
      </c>
      <c r="J26" s="3">
        <f t="shared" si="4"/>
        <v>1.3217046453876418</v>
      </c>
      <c r="K26" s="3">
        <f>Calculations!O27*100</f>
        <v>2.2444354762236078</v>
      </c>
      <c r="L26" s="3">
        <f>Calculations!N27*100</f>
        <v>-0.92273083083596608</v>
      </c>
      <c r="M26" s="3">
        <v>7.5</v>
      </c>
      <c r="N26" s="3">
        <v>38128</v>
      </c>
      <c r="O26" s="3">
        <v>3.5121435452862557</v>
      </c>
      <c r="P26" s="3">
        <v>29290353.210000001</v>
      </c>
      <c r="Q26" s="3">
        <v>18965.78</v>
      </c>
      <c r="R26" s="3">
        <v>1.3899999999999999E-2</v>
      </c>
      <c r="S26" s="3">
        <f t="shared" si="1"/>
        <v>1895.0414812695626</v>
      </c>
    </row>
    <row r="27" spans="1:19" x14ac:dyDescent="0.3">
      <c r="A27">
        <v>1985</v>
      </c>
      <c r="B27" s="3">
        <v>1694104.46</v>
      </c>
      <c r="C27" s="3">
        <v>449724.32</v>
      </c>
      <c r="D27" s="3">
        <f t="shared" si="2"/>
        <v>10.07194244604317</v>
      </c>
      <c r="E27" s="3">
        <f t="shared" si="3"/>
        <v>-2.8747957314083648</v>
      </c>
      <c r="F27" s="3">
        <v>-3.9271169502240832</v>
      </c>
      <c r="G27" s="3">
        <f t="shared" si="0"/>
        <v>42.853577319539497</v>
      </c>
      <c r="H27" s="3">
        <v>29.924890251871023</v>
      </c>
      <c r="I27" s="3">
        <v>12.928687067668477</v>
      </c>
      <c r="J27" s="3">
        <f t="shared" si="4"/>
        <v>1.0523212188157183</v>
      </c>
      <c r="K27" s="3">
        <f>Calculations!O28*100</f>
        <v>1.2453683089026188</v>
      </c>
      <c r="L27" s="3">
        <f>Calculations!N28*100</f>
        <v>-0.1930470900869006</v>
      </c>
      <c r="M27" s="3">
        <v>7.5</v>
      </c>
      <c r="N27" s="3">
        <v>46300</v>
      </c>
      <c r="O27" s="3">
        <v>3.6371758554984468</v>
      </c>
      <c r="P27" s="3">
        <v>29346971.52</v>
      </c>
      <c r="Q27" s="3">
        <v>17915.38</v>
      </c>
      <c r="R27" s="3">
        <v>1.5299999999999999E-2</v>
      </c>
      <c r="S27" s="3">
        <f t="shared" si="1"/>
        <v>1782.9293409306113</v>
      </c>
    </row>
    <row r="28" spans="1:19" x14ac:dyDescent="0.3">
      <c r="A28">
        <v>1986</v>
      </c>
      <c r="B28" s="3">
        <v>1756733.58</v>
      </c>
      <c r="C28" s="3">
        <v>473365.9</v>
      </c>
      <c r="D28" s="3">
        <f t="shared" si="2"/>
        <v>-1.3071895424836555</v>
      </c>
      <c r="E28" s="3">
        <f t="shared" si="3"/>
        <v>4.5033946981704593</v>
      </c>
      <c r="F28" s="3">
        <v>-1.0558321731666769</v>
      </c>
      <c r="G28" s="3">
        <f t="shared" si="0"/>
        <v>93.952923396616725</v>
      </c>
      <c r="H28" s="3">
        <v>78.591466223634896</v>
      </c>
      <c r="I28" s="3">
        <v>15.361457172981828</v>
      </c>
      <c r="J28" s="3">
        <f t="shared" si="4"/>
        <v>5.5592268713371364</v>
      </c>
      <c r="K28" s="3">
        <f>Calculations!O29*100</f>
        <v>4.9830604401049587</v>
      </c>
      <c r="L28" s="3">
        <f>Calculations!N29*100</f>
        <v>0.57616643123217759</v>
      </c>
      <c r="M28" s="3">
        <v>14.5</v>
      </c>
      <c r="N28" s="3">
        <v>50737</v>
      </c>
      <c r="O28" s="3">
        <v>3.7048273264107179</v>
      </c>
      <c r="P28" s="3">
        <v>31257560.579999998</v>
      </c>
      <c r="Q28" s="3">
        <v>25582.29</v>
      </c>
      <c r="R28" s="3">
        <v>1.5100000000000001E-2</v>
      </c>
      <c r="S28" s="3">
        <f t="shared" si="1"/>
        <v>3557.6156445665833</v>
      </c>
    </row>
    <row r="29" spans="1:19" x14ac:dyDescent="0.3">
      <c r="A29">
        <v>1987</v>
      </c>
      <c r="B29" s="3">
        <v>1771563.64</v>
      </c>
      <c r="C29" s="3">
        <v>673918.29</v>
      </c>
      <c r="D29" s="3">
        <f t="shared" si="2"/>
        <v>37.74834437086092</v>
      </c>
      <c r="E29" s="3">
        <f t="shared" si="3"/>
        <v>-3.467551150563378</v>
      </c>
      <c r="F29" s="3">
        <v>-0.43874307093915865</v>
      </c>
      <c r="G29" s="3">
        <f t="shared" si="0"/>
        <v>67.039760607370951</v>
      </c>
      <c r="H29" s="3">
        <v>55.2546419693236</v>
      </c>
      <c r="I29" s="3">
        <v>11.785118638047352</v>
      </c>
      <c r="J29" s="3">
        <f t="shared" si="4"/>
        <v>-3.0288080796242194</v>
      </c>
      <c r="K29" s="3">
        <f>Calculations!O30*100</f>
        <v>0.51319131850307054</v>
      </c>
      <c r="L29" s="3">
        <f>Calculations!N30*100</f>
        <v>-3.5419993981272899</v>
      </c>
      <c r="M29" s="3">
        <v>14.5</v>
      </c>
      <c r="N29" s="3">
        <v>60952</v>
      </c>
      <c r="O29" s="3">
        <v>3.8433878684184792</v>
      </c>
      <c r="P29" s="3">
        <v>32377097.02</v>
      </c>
      <c r="Q29" s="3">
        <v>25662.68</v>
      </c>
      <c r="R29" s="3">
        <v>2.0799999999999999E-2</v>
      </c>
      <c r="S29" s="3">
        <f t="shared" si="1"/>
        <v>2679.2848121186516</v>
      </c>
    </row>
    <row r="30" spans="1:19" x14ac:dyDescent="0.3">
      <c r="A30">
        <v>1988</v>
      </c>
      <c r="B30" s="3">
        <v>1825742.68</v>
      </c>
      <c r="C30" s="3">
        <v>845065.53</v>
      </c>
      <c r="D30" s="3">
        <f t="shared" si="2"/>
        <v>18.75</v>
      </c>
      <c r="E30" s="3">
        <f t="shared" si="3"/>
        <v>8.9877159074798652E-2</v>
      </c>
      <c r="F30" s="3">
        <v>1.1991232585241052</v>
      </c>
      <c r="G30" s="3">
        <f t="shared" si="0"/>
        <v>55.146427870328566</v>
      </c>
      <c r="H30" s="3">
        <v>44.376220499546328</v>
      </c>
      <c r="I30" s="3">
        <v>10.77020737078224</v>
      </c>
      <c r="J30" s="3">
        <f t="shared" si="4"/>
        <v>-1.1092460994493065</v>
      </c>
      <c r="K30" s="3">
        <f>Calculations!O31*100</f>
        <v>0.43215128687434684</v>
      </c>
      <c r="L30" s="3">
        <f>Calculations!N31*100</f>
        <v>-1.5413973863236534</v>
      </c>
      <c r="M30" s="3">
        <v>14.5</v>
      </c>
      <c r="N30" s="3">
        <v>73870</v>
      </c>
      <c r="O30" s="3">
        <v>3.9975077219420605</v>
      </c>
      <c r="P30" s="3">
        <v>34261887.100000001</v>
      </c>
      <c r="Q30" s="3">
        <v>25899.449999999997</v>
      </c>
      <c r="R30" s="3">
        <v>2.47E-2</v>
      </c>
      <c r="S30" s="3">
        <f t="shared" si="1"/>
        <v>2346.7150594396712</v>
      </c>
    </row>
    <row r="31" spans="1:19" x14ac:dyDescent="0.3">
      <c r="A31">
        <v>1989</v>
      </c>
      <c r="B31" s="3">
        <v>1626801.2</v>
      </c>
      <c r="C31" s="3">
        <v>1461558.31</v>
      </c>
      <c r="D31" s="3">
        <f t="shared" si="2"/>
        <v>89.068825910931167</v>
      </c>
      <c r="E31" s="3">
        <f t="shared" si="3"/>
        <v>-0.41358341155122424</v>
      </c>
      <c r="F31" s="3">
        <v>-3.541824806519922</v>
      </c>
      <c r="G31" s="3">
        <f t="shared" si="0"/>
        <v>86.469563607943996</v>
      </c>
      <c r="H31" s="3">
        <v>77.821520000296218</v>
      </c>
      <c r="I31" s="3">
        <v>8.6480436076477858</v>
      </c>
      <c r="J31" s="3">
        <f t="shared" si="4"/>
        <v>3.1282413949686978</v>
      </c>
      <c r="K31" s="3">
        <f>Calculations!O32*100</f>
        <v>6.9279197087544739</v>
      </c>
      <c r="L31" s="3">
        <f>Calculations!N32*100</f>
        <v>-3.7996783137857761</v>
      </c>
      <c r="M31" s="3">
        <v>43.08</v>
      </c>
      <c r="N31" s="3">
        <v>87840</v>
      </c>
      <c r="O31" s="3">
        <v>4.1905873449118625</v>
      </c>
      <c r="P31" s="3">
        <v>31325683.84</v>
      </c>
      <c r="Q31" s="3">
        <v>26426.61</v>
      </c>
      <c r="R31" s="3">
        <v>4.6699999999999998E-2</v>
      </c>
      <c r="S31" s="3">
        <f t="shared" si="1"/>
        <v>3865.7495250279021</v>
      </c>
    </row>
    <row r="32" spans="1:19" x14ac:dyDescent="0.3">
      <c r="A32">
        <v>1990</v>
      </c>
      <c r="B32" s="3">
        <v>1689469.15</v>
      </c>
      <c r="C32" s="3">
        <v>2205613.66</v>
      </c>
      <c r="D32" s="3">
        <f t="shared" si="2"/>
        <v>41.541755888650989</v>
      </c>
      <c r="E32" s="3">
        <f t="shared" si="3"/>
        <v>-7.6653511340271265</v>
      </c>
      <c r="F32" s="3">
        <v>-0.37042380171421424</v>
      </c>
      <c r="G32" s="3">
        <f t="shared" si="0"/>
        <v>65.704299112297576</v>
      </c>
      <c r="H32" s="3">
        <v>58.640703940330788</v>
      </c>
      <c r="I32" s="3">
        <v>7.0635951719667887</v>
      </c>
      <c r="J32" s="3">
        <f t="shared" si="4"/>
        <v>-7.2949273323129127</v>
      </c>
      <c r="K32" s="3">
        <f>Calculations!O33*100</f>
        <v>-4.7779407582032745</v>
      </c>
      <c r="L32" s="3">
        <f>Calculations!N33*100</f>
        <v>-2.5169865741096387</v>
      </c>
      <c r="M32" s="3">
        <v>50.36</v>
      </c>
      <c r="N32" s="3">
        <v>168288</v>
      </c>
      <c r="O32" s="3">
        <v>4.4168790615371032</v>
      </c>
      <c r="P32" s="3">
        <v>33351810.510000002</v>
      </c>
      <c r="Q32" s="3">
        <v>25670.5</v>
      </c>
      <c r="R32" s="3">
        <v>6.6100000000000006E-2</v>
      </c>
      <c r="S32" s="3">
        <f t="shared" si="1"/>
        <v>3365.1139113314448</v>
      </c>
    </row>
    <row r="33" spans="1:19" x14ac:dyDescent="0.3">
      <c r="A33">
        <v>1991</v>
      </c>
      <c r="B33" s="3">
        <v>1810025.44</v>
      </c>
      <c r="C33" s="3">
        <v>2939344.74</v>
      </c>
      <c r="D33" s="3">
        <f t="shared" si="2"/>
        <v>21.482602118003015</v>
      </c>
      <c r="E33" s="3">
        <f t="shared" si="3"/>
        <v>-8.3179345390793564</v>
      </c>
      <c r="F33" s="3">
        <v>-1.6608394961524646</v>
      </c>
      <c r="G33" s="3">
        <f t="shared" si="0"/>
        <v>65.120391770557902</v>
      </c>
      <c r="H33" s="3">
        <v>55.541276868914892</v>
      </c>
      <c r="I33" s="3">
        <v>9.5791149016430115</v>
      </c>
      <c r="J33" s="3">
        <f t="shared" si="4"/>
        <v>-6.6570950429268922</v>
      </c>
      <c r="K33" s="3">
        <f>Calculations!O34*100</f>
        <v>-5.3487980276793659</v>
      </c>
      <c r="L33" s="3">
        <f>Calculations!N34*100</f>
        <v>-1.3082970152475262</v>
      </c>
      <c r="M33" s="3">
        <v>61.554000000000002</v>
      </c>
      <c r="N33" s="3">
        <v>330444</v>
      </c>
      <c r="O33" s="3">
        <v>4.6037130458401228</v>
      </c>
      <c r="P33" s="3">
        <v>36596904.299999997</v>
      </c>
      <c r="Q33" s="3">
        <v>26516.7</v>
      </c>
      <c r="R33" s="3">
        <v>8.0299999999999996E-2</v>
      </c>
      <c r="S33" s="3">
        <f t="shared" si="1"/>
        <v>3528.9782418884547</v>
      </c>
    </row>
    <row r="34" spans="1:19" x14ac:dyDescent="0.3">
      <c r="A34">
        <v>1992</v>
      </c>
      <c r="B34" s="3">
        <v>1875838.48</v>
      </c>
      <c r="C34" s="3">
        <v>3997986.77</v>
      </c>
      <c r="D34" s="3">
        <f t="shared" si="2"/>
        <v>28.268991282689914</v>
      </c>
      <c r="E34" s="3">
        <f t="shared" si="3"/>
        <v>-2.9796630799858113</v>
      </c>
      <c r="F34" s="3">
        <v>-1.150737174650468E-2</v>
      </c>
      <c r="G34" s="3">
        <f t="shared" si="0"/>
        <v>57.194340253388241</v>
      </c>
      <c r="H34" s="3">
        <v>53.821268811233367</v>
      </c>
      <c r="I34" s="3">
        <v>3.3730714421548718</v>
      </c>
      <c r="J34" s="3">
        <f t="shared" si="4"/>
        <v>-2.9681557082393066</v>
      </c>
      <c r="K34" s="3">
        <f>Calculations!O35*100</f>
        <v>-1.5589674687129644</v>
      </c>
      <c r="L34" s="3">
        <f>Calculations!N35*100</f>
        <v>-1.4091882395263422</v>
      </c>
      <c r="M34" s="3">
        <v>79.45</v>
      </c>
      <c r="N34" s="3">
        <v>382426</v>
      </c>
      <c r="O34" s="3">
        <v>4.743205551129078</v>
      </c>
      <c r="P34" s="3">
        <v>38814849.909999996</v>
      </c>
      <c r="Q34" s="3">
        <v>27082.9</v>
      </c>
      <c r="R34" s="3">
        <v>0.10299999999999999</v>
      </c>
      <c r="S34" s="3">
        <f t="shared" si="1"/>
        <v>3658.7153498757798</v>
      </c>
    </row>
    <row r="35" spans="1:19" x14ac:dyDescent="0.3">
      <c r="A35">
        <v>1993</v>
      </c>
      <c r="B35" s="3">
        <v>1839401.77</v>
      </c>
      <c r="C35" s="3">
        <v>5277676.82</v>
      </c>
      <c r="D35" s="3">
        <f t="shared" si="2"/>
        <v>31.650485436893216</v>
      </c>
      <c r="E35" s="3">
        <f t="shared" si="3"/>
        <v>0.87297539540756797</v>
      </c>
      <c r="F35" s="3">
        <v>-0.11080138078633033</v>
      </c>
      <c r="G35" s="3">
        <f t="shared" si="0"/>
        <v>63.593814250261424</v>
      </c>
      <c r="H35" s="3">
        <v>53.657786753981348</v>
      </c>
      <c r="I35" s="3">
        <v>9.9360274962800759</v>
      </c>
      <c r="J35" s="3">
        <f t="shared" si="4"/>
        <v>0.98377677619389825</v>
      </c>
      <c r="K35" s="3">
        <f>Calculations!O36*100</f>
        <v>1.277892416215314</v>
      </c>
      <c r="L35" s="3">
        <f>Calculations!N36*100</f>
        <v>-0.29411564002141577</v>
      </c>
      <c r="M35" s="3">
        <v>105.64</v>
      </c>
      <c r="N35" s="3">
        <v>422691</v>
      </c>
      <c r="O35" s="3">
        <v>4.8831301148873862</v>
      </c>
      <c r="P35" s="3">
        <v>38921741.369999997</v>
      </c>
      <c r="Q35" s="3">
        <v>26807.5</v>
      </c>
      <c r="R35" s="3">
        <v>0.1356</v>
      </c>
      <c r="S35" s="3">
        <f t="shared" si="1"/>
        <v>3804.2320452559256</v>
      </c>
    </row>
    <row r="36" spans="1:19" x14ac:dyDescent="0.3">
      <c r="A36">
        <v>1994</v>
      </c>
      <c r="B36" s="3">
        <v>1757399.18</v>
      </c>
      <c r="C36" s="3">
        <v>8394860.3699999992</v>
      </c>
      <c r="D36" s="3">
        <f t="shared" si="2"/>
        <v>62.905604719764028</v>
      </c>
      <c r="E36" s="3">
        <f t="shared" si="3"/>
        <v>4.1977486102633526</v>
      </c>
      <c r="F36" s="3">
        <v>2.9411564734379665</v>
      </c>
      <c r="G36" s="3">
        <f t="shared" si="0"/>
        <v>68.633941076200486</v>
      </c>
      <c r="H36" s="3">
        <v>54.632489018695928</v>
      </c>
      <c r="I36" s="3">
        <v>14.00145205750456</v>
      </c>
      <c r="J36" s="3">
        <f t="shared" si="4"/>
        <v>1.2565921368253861</v>
      </c>
      <c r="K36" s="3">
        <f>Calculations!O37*100</f>
        <v>3.3747949588263735</v>
      </c>
      <c r="L36" s="3">
        <f>Calculations!N37*100</f>
        <v>-2.1182028220009874</v>
      </c>
      <c r="M36" s="3">
        <v>170</v>
      </c>
      <c r="N36" s="3">
        <v>698834</v>
      </c>
      <c r="O36" s="3">
        <v>5.0105798108859467</v>
      </c>
      <c r="P36" s="3">
        <v>38007271.990000002</v>
      </c>
      <c r="Q36" s="3">
        <v>26981.4</v>
      </c>
      <c r="R36" s="3">
        <v>0.22090000000000001</v>
      </c>
      <c r="S36" s="3">
        <f t="shared" si="1"/>
        <v>3856.0369753309683</v>
      </c>
    </row>
    <row r="37" spans="1:19" x14ac:dyDescent="0.3">
      <c r="A37">
        <v>1995</v>
      </c>
      <c r="B37" s="3">
        <v>1788393.59</v>
      </c>
      <c r="C37" s="3">
        <v>13243474.949999999</v>
      </c>
      <c r="D37" s="3">
        <f t="shared" si="2"/>
        <v>51.742870076957878</v>
      </c>
      <c r="E37" s="3">
        <f t="shared" si="3"/>
        <v>-3.0918563914538542</v>
      </c>
      <c r="F37" s="3">
        <v>-3.1671606436420983</v>
      </c>
      <c r="G37" s="3">
        <f t="shared" si="0"/>
        <v>68.342846480051563</v>
      </c>
      <c r="H37" s="3">
        <v>57.174414058921784</v>
      </c>
      <c r="I37" s="3">
        <v>11.168432421129776</v>
      </c>
      <c r="J37" s="3">
        <f t="shared" si="4"/>
        <v>7.530425218824402E-2</v>
      </c>
      <c r="K37" s="3">
        <f>Calculations!O38*100</f>
        <v>0.25600024821763084</v>
      </c>
      <c r="L37" s="3">
        <f>Calculations!N38*100</f>
        <v>-0.18069599602938682</v>
      </c>
      <c r="M37" s="3">
        <v>290</v>
      </c>
      <c r="N37" s="3">
        <v>872536</v>
      </c>
      <c r="O37" s="3">
        <v>5.1513771035718419</v>
      </c>
      <c r="P37" s="3">
        <v>39509191.200000003</v>
      </c>
      <c r="Q37" s="3">
        <v>26109.94</v>
      </c>
      <c r="R37" s="3">
        <v>0.3352</v>
      </c>
      <c r="S37" s="3">
        <f t="shared" si="1"/>
        <v>4456.740334235782</v>
      </c>
    </row>
    <row r="38" spans="1:19" x14ac:dyDescent="0.3">
      <c r="A38">
        <v>1996</v>
      </c>
      <c r="B38" s="3">
        <v>1748061.68</v>
      </c>
      <c r="C38" s="3">
        <v>28486493.41</v>
      </c>
      <c r="D38" s="3">
        <f t="shared" si="2"/>
        <v>115.51312649164677</v>
      </c>
      <c r="E38" s="3">
        <f t="shared" si="3"/>
        <v>-7.5589013255498143</v>
      </c>
      <c r="F38" s="3">
        <v>-4.6781686681960126</v>
      </c>
      <c r="G38" s="3">
        <f t="shared" si="0"/>
        <v>50.264910488128542</v>
      </c>
      <c r="H38" s="3">
        <v>42.447598725852217</v>
      </c>
      <c r="I38" s="3">
        <v>7.817311762276324</v>
      </c>
      <c r="J38" s="3">
        <f t="shared" si="4"/>
        <v>-2.8807326573538017</v>
      </c>
      <c r="K38" s="3">
        <f>Calculations!O39*100</f>
        <v>1.7500270271204803</v>
      </c>
      <c r="L38" s="3">
        <f>Calculations!N39*100</f>
        <v>-4.630759684474282</v>
      </c>
      <c r="M38" s="3">
        <v>476.5</v>
      </c>
      <c r="N38" s="3">
        <v>1675799</v>
      </c>
      <c r="O38" s="3">
        <v>5.3023124527064978</v>
      </c>
      <c r="P38" s="3">
        <v>39431027.259999998</v>
      </c>
      <c r="Q38" s="3">
        <v>25375</v>
      </c>
      <c r="R38" s="3">
        <v>0.72240000000000004</v>
      </c>
      <c r="S38" s="3">
        <f t="shared" si="1"/>
        <v>3497.4416994942494</v>
      </c>
    </row>
    <row r="39" spans="1:19" x14ac:dyDescent="0.3">
      <c r="A39">
        <v>1997</v>
      </c>
      <c r="B39" s="3">
        <v>1822030.89</v>
      </c>
      <c r="C39" s="3">
        <v>41943151</v>
      </c>
      <c r="D39" s="3">
        <f t="shared" si="2"/>
        <v>38.427464008859346</v>
      </c>
      <c r="E39" s="3">
        <f t="shared" si="3"/>
        <v>-6.1701871212080723</v>
      </c>
      <c r="F39" s="3">
        <v>-4.3887342516413872</v>
      </c>
      <c r="G39" s="3">
        <f t="shared" si="0"/>
        <v>33.817071230532967</v>
      </c>
      <c r="H39" s="3">
        <v>28.657377815987168</v>
      </c>
      <c r="I39" s="3">
        <v>5.1596934145457976</v>
      </c>
      <c r="J39" s="3">
        <f t="shared" si="4"/>
        <v>-1.7814528695666851</v>
      </c>
      <c r="K39" s="3">
        <f>Calculations!O40*100</f>
        <v>-0.85286267580854291</v>
      </c>
      <c r="L39" s="3">
        <f>Calculations!N40*100</f>
        <v>-0.92859019375814211</v>
      </c>
      <c r="M39" s="3">
        <v>504.25</v>
      </c>
      <c r="N39" s="3">
        <v>3004685</v>
      </c>
      <c r="O39" s="3">
        <v>5.4263865640998299</v>
      </c>
      <c r="P39" s="3">
        <v>41943151</v>
      </c>
      <c r="Q39" s="3">
        <v>23837</v>
      </c>
      <c r="R39" s="3">
        <v>1</v>
      </c>
      <c r="S39" s="3">
        <f t="shared" si="1"/>
        <v>2736.2554249473392</v>
      </c>
    </row>
    <row r="40" spans="1:19" x14ac:dyDescent="0.3">
      <c r="A40">
        <v>1998</v>
      </c>
      <c r="B40" s="3">
        <v>1791359.15</v>
      </c>
      <c r="C40" s="3">
        <v>50012967</v>
      </c>
      <c r="D40" s="3">
        <f t="shared" si="2"/>
        <v>18.890000000000008</v>
      </c>
      <c r="E40" s="3">
        <f t="shared" si="3"/>
        <v>2.8124454469304947</v>
      </c>
      <c r="F40" s="3">
        <v>1.5738898334127869</v>
      </c>
      <c r="G40" s="3">
        <f t="shared" si="0"/>
        <v>30.967939295071865</v>
      </c>
      <c r="H40" s="3">
        <v>26.333933078244137</v>
      </c>
      <c r="I40" s="3">
        <v>4.6340062168277276</v>
      </c>
      <c r="J40" s="3">
        <f t="shared" si="4"/>
        <v>1.238555613517708</v>
      </c>
      <c r="K40" s="3">
        <f>Calculations!O41*100</f>
        <v>1.4050039319703247</v>
      </c>
      <c r="L40" s="3">
        <f>Calculations!N41*100</f>
        <v>-0.16644831845261657</v>
      </c>
      <c r="M40" s="3">
        <v>564.5</v>
      </c>
      <c r="N40" s="3">
        <v>3717323</v>
      </c>
      <c r="O40" s="3">
        <v>5.5104955558433772</v>
      </c>
      <c r="P40" s="3">
        <v>42066487</v>
      </c>
      <c r="Q40" s="3">
        <v>23331</v>
      </c>
      <c r="R40" s="3">
        <v>1.1889000000000001</v>
      </c>
      <c r="S40" s="3">
        <f t="shared" si="1"/>
        <v>2616.4309372307057</v>
      </c>
    </row>
    <row r="41" spans="1:19" x14ac:dyDescent="0.3">
      <c r="A41">
        <v>1999</v>
      </c>
      <c r="B41" s="3">
        <v>1651907.5</v>
      </c>
      <c r="C41" s="3">
        <v>59344600</v>
      </c>
      <c r="D41" s="3">
        <f t="shared" si="2"/>
        <v>26.192278576835726</v>
      </c>
      <c r="E41" s="3">
        <f t="shared" si="3"/>
        <v>2.5007771187695886</v>
      </c>
      <c r="F41" s="3">
        <v>-0.50352509816227853</v>
      </c>
      <c r="G41" s="3">
        <f t="shared" si="0"/>
        <v>30.79589187001514</v>
      </c>
      <c r="H41" s="3">
        <v>24.809569609860045</v>
      </c>
      <c r="I41" s="3">
        <v>5.9863222601550943</v>
      </c>
      <c r="J41" s="3">
        <f t="shared" si="4"/>
        <v>3.0043022169318672</v>
      </c>
      <c r="K41" s="3">
        <f>Calculations!O42*100</f>
        <v>2.8670172267658631</v>
      </c>
      <c r="L41" s="3">
        <f>Calculations!N42*100</f>
        <v>0.13728499016600382</v>
      </c>
      <c r="M41" s="3">
        <v>648.25</v>
      </c>
      <c r="N41" s="3">
        <v>4909970</v>
      </c>
      <c r="O41" s="3">
        <v>5.6311754085163477</v>
      </c>
      <c r="P41" s="3">
        <v>39554925</v>
      </c>
      <c r="Q41" s="3">
        <v>22712</v>
      </c>
      <c r="R41" s="3">
        <v>1.5003</v>
      </c>
      <c r="S41" s="3">
        <f t="shared" si="1"/>
        <v>2433.1196817774594</v>
      </c>
    </row>
    <row r="42" spans="1:19" x14ac:dyDescent="0.3">
      <c r="A42">
        <v>2000</v>
      </c>
      <c r="B42" s="3">
        <v>1680321.74</v>
      </c>
      <c r="C42" s="3">
        <v>79655692</v>
      </c>
      <c r="D42" s="3">
        <f t="shared" si="2"/>
        <v>29.454109178164355</v>
      </c>
      <c r="E42" s="3">
        <f t="shared" si="3"/>
        <v>-1.0255527082570479</v>
      </c>
      <c r="F42" s="3">
        <v>-0.70908957418641538</v>
      </c>
      <c r="G42" s="3">
        <f t="shared" si="0"/>
        <v>28.035534896733278</v>
      </c>
      <c r="H42" s="3">
        <v>19.244371548356366</v>
      </c>
      <c r="I42" s="3">
        <v>8.7911633483769123</v>
      </c>
      <c r="J42" s="3">
        <f t="shared" si="4"/>
        <v>-0.31646313407063248</v>
      </c>
      <c r="K42" s="3">
        <f>Calculations!O43*100</f>
        <v>8.320392672259698E-2</v>
      </c>
      <c r="L42" s="3">
        <f>Calculations!N43*100</f>
        <v>-0.39966706079322945</v>
      </c>
      <c r="M42" s="3">
        <v>700</v>
      </c>
      <c r="N42" s="3">
        <v>5790841</v>
      </c>
      <c r="O42" s="3">
        <v>5.8215091373242007</v>
      </c>
      <c r="P42" s="3">
        <v>41013293</v>
      </c>
      <c r="Q42" s="3">
        <v>21899</v>
      </c>
      <c r="R42" s="3">
        <v>1.9421999999999999</v>
      </c>
      <c r="S42" s="3">
        <f t="shared" si="1"/>
        <v>2098.1651715204102</v>
      </c>
    </row>
    <row r="43" spans="1:19" x14ac:dyDescent="0.3">
      <c r="A43">
        <v>2001</v>
      </c>
      <c r="B43" s="3">
        <v>1705013.11</v>
      </c>
      <c r="C43" s="3">
        <v>88945596</v>
      </c>
      <c r="D43" s="3">
        <f t="shared" si="2"/>
        <v>7.9960869117495781</v>
      </c>
      <c r="E43" s="3">
        <f t="shared" si="3"/>
        <v>2.6770679413019023</v>
      </c>
      <c r="F43" s="3">
        <v>1.7522845059300716</v>
      </c>
      <c r="G43" s="3">
        <f t="shared" si="0"/>
        <v>31.435232373202254</v>
      </c>
      <c r="H43" s="3">
        <v>19.326926302601525</v>
      </c>
      <c r="I43" s="3">
        <v>12.108306070600729</v>
      </c>
      <c r="J43" s="3">
        <f t="shared" si="4"/>
        <v>0.9247834353718305</v>
      </c>
      <c r="K43" s="3">
        <f>Calculations!O44*100</f>
        <v>0.32361081022570853</v>
      </c>
      <c r="L43" s="3">
        <f>Calculations!N44*100</f>
        <v>0.60117262514612202</v>
      </c>
      <c r="M43" s="3">
        <v>763</v>
      </c>
      <c r="N43" s="3">
        <v>6478295</v>
      </c>
      <c r="O43" s="3">
        <v>5.9862578459104752</v>
      </c>
      <c r="P43" s="3">
        <v>42405381</v>
      </c>
      <c r="Q43" s="3">
        <v>22530</v>
      </c>
      <c r="R43" s="3">
        <v>2.0975000000000001</v>
      </c>
      <c r="S43" s="3">
        <f t="shared" si="1"/>
        <v>2177.59939758269</v>
      </c>
    </row>
    <row r="44" spans="1:19" x14ac:dyDescent="0.3">
      <c r="A44">
        <v>2002</v>
      </c>
      <c r="B44" s="3">
        <v>1525622.09</v>
      </c>
      <c r="C44" s="3">
        <v>107840166</v>
      </c>
      <c r="D44" s="3">
        <f t="shared" si="2"/>
        <v>33.025029797377826</v>
      </c>
      <c r="E44" s="3">
        <f t="shared" si="3"/>
        <v>5.2563677311251311</v>
      </c>
      <c r="F44" s="3">
        <v>0.34645860388244842</v>
      </c>
      <c r="G44" s="3">
        <f t="shared" si="0"/>
        <v>43.989312672679944</v>
      </c>
      <c r="H44" s="3">
        <v>29.191414457278462</v>
      </c>
      <c r="I44" s="3">
        <v>14.797898215401485</v>
      </c>
      <c r="J44" s="3">
        <f t="shared" si="4"/>
        <v>4.9099091272426829</v>
      </c>
      <c r="K44" s="3">
        <f>Calculations!O45*100</f>
        <v>4.2450662939802903</v>
      </c>
      <c r="L44" s="3">
        <f>Calculations!N45*100</f>
        <v>0.66484283326239246</v>
      </c>
      <c r="M44" s="3">
        <v>1401</v>
      </c>
      <c r="N44" s="3">
        <v>7701119.5</v>
      </c>
      <c r="O44" s="3">
        <v>6.0814393456604519</v>
      </c>
      <c r="P44" s="3">
        <v>38650110</v>
      </c>
      <c r="Q44" s="3">
        <v>22470</v>
      </c>
      <c r="R44" s="3">
        <v>2.7902</v>
      </c>
      <c r="S44" s="3">
        <f t="shared" si="1"/>
        <v>3053.579142452259</v>
      </c>
    </row>
    <row r="45" spans="1:19" x14ac:dyDescent="0.3">
      <c r="A45">
        <v>2003</v>
      </c>
      <c r="B45" s="3">
        <v>1382047.45</v>
      </c>
      <c r="C45" s="3">
        <v>134227833</v>
      </c>
      <c r="D45" s="3">
        <f t="shared" si="2"/>
        <v>34.932979714715785</v>
      </c>
      <c r="E45" s="3">
        <f t="shared" si="3"/>
        <v>4.111381599552316</v>
      </c>
      <c r="F45" s="3">
        <v>0.62976469327083084</v>
      </c>
      <c r="G45" s="3">
        <f t="shared" si="0"/>
        <v>47.242697562565269</v>
      </c>
      <c r="H45" s="3">
        <v>29.517377509160251</v>
      </c>
      <c r="I45" s="3">
        <v>17.725320053405021</v>
      </c>
      <c r="J45" s="3">
        <f t="shared" si="4"/>
        <v>3.4816169062814848</v>
      </c>
      <c r="K45" s="3">
        <f>Calculations!O46*100</f>
        <v>3.548091482213203</v>
      </c>
      <c r="L45" s="3">
        <f>Calculations!N46*100</f>
        <v>-6.6474575931718294E-2</v>
      </c>
      <c r="M45" s="3">
        <v>1598</v>
      </c>
      <c r="N45" s="3">
        <v>11046649.91</v>
      </c>
      <c r="O45" s="3">
        <v>6.2194880188069437</v>
      </c>
      <c r="P45" s="3">
        <v>35652678</v>
      </c>
      <c r="Q45" s="3">
        <v>24794</v>
      </c>
      <c r="R45" s="3">
        <v>3.7648999999999999</v>
      </c>
      <c r="S45" s="3">
        <f t="shared" si="1"/>
        <v>2639.8421881201352</v>
      </c>
    </row>
    <row r="46" spans="1:19" x14ac:dyDescent="0.3">
      <c r="A46">
        <v>2004</v>
      </c>
      <c r="B46" s="3">
        <v>1605892.5</v>
      </c>
      <c r="C46" s="3">
        <v>212683082</v>
      </c>
      <c r="D46" s="3">
        <f t="shared" si="2"/>
        <v>33.953093043639939</v>
      </c>
      <c r="E46" s="3">
        <f t="shared" si="3"/>
        <v>-9.2715200843482783</v>
      </c>
      <c r="F46" s="3">
        <v>-1.3783081023306358</v>
      </c>
      <c r="G46" s="3">
        <f t="shared" si="0"/>
        <v>38.660268479194912</v>
      </c>
      <c r="H46" s="3">
        <v>24.777208894794121</v>
      </c>
      <c r="I46" s="3">
        <v>13.883059584400794</v>
      </c>
      <c r="J46" s="3">
        <f t="shared" si="4"/>
        <v>-7.8932119820176432</v>
      </c>
      <c r="K46" s="3">
        <f>Calculations!O47*100</f>
        <v>-3.1633934973368207</v>
      </c>
      <c r="L46" s="3">
        <f>Calculations!N47*100</f>
        <v>-4.7298184846808224</v>
      </c>
      <c r="M46" s="3">
        <v>1918</v>
      </c>
      <c r="N46" s="3">
        <v>17092000</v>
      </c>
      <c r="O46" s="3">
        <v>6.3861702977109696</v>
      </c>
      <c r="P46" s="3">
        <v>42172343</v>
      </c>
      <c r="Q46" s="3">
        <v>27475</v>
      </c>
      <c r="R46" s="3">
        <v>5.0431999999999997</v>
      </c>
      <c r="S46" s="3">
        <f t="shared" si="1"/>
        <v>2428.7505216944878</v>
      </c>
    </row>
    <row r="47" spans="1:19" x14ac:dyDescent="0.3">
      <c r="A47">
        <v>2005</v>
      </c>
      <c r="B47" s="3">
        <v>1740763.63840455</v>
      </c>
      <c r="C47" s="3">
        <v>304086815</v>
      </c>
      <c r="D47" s="3">
        <f t="shared" si="2"/>
        <v>29.604219543147224</v>
      </c>
      <c r="E47" s="3">
        <f t="shared" si="3"/>
        <v>-8.5767204752660788</v>
      </c>
      <c r="F47" s="3">
        <v>-4.5644182237891506</v>
      </c>
      <c r="G47" s="3">
        <f t="shared" si="0"/>
        <v>33.019321996403662</v>
      </c>
      <c r="H47" s="3">
        <v>22.02792633197803</v>
      </c>
      <c r="I47" s="3">
        <v>10.991395664425635</v>
      </c>
      <c r="J47" s="3">
        <f t="shared" si="4"/>
        <v>-4.0123022514769291</v>
      </c>
      <c r="K47" s="3">
        <f>Calculations!O48*100</f>
        <v>-1.1348976260996662</v>
      </c>
      <c r="L47" s="3">
        <f>Calculations!N48*100</f>
        <v>-2.8774046253772632</v>
      </c>
      <c r="M47" s="3">
        <v>2147</v>
      </c>
      <c r="N47" s="3">
        <v>23344000</v>
      </c>
      <c r="O47" s="3">
        <v>6.6026614708033717</v>
      </c>
      <c r="P47" s="10">
        <v>46523649</v>
      </c>
      <c r="Q47" s="3">
        <v>31199</v>
      </c>
      <c r="R47" s="3">
        <v>6.5362</v>
      </c>
      <c r="S47" s="3">
        <f t="shared" si="1"/>
        <v>2168.8311523231905</v>
      </c>
    </row>
    <row r="48" spans="1:19" x14ac:dyDescent="0.3">
      <c r="A48">
        <v>2006</v>
      </c>
      <c r="B48" s="3">
        <v>1876524.7063142438</v>
      </c>
      <c r="C48" s="3">
        <v>393926240</v>
      </c>
      <c r="D48" s="3">
        <f t="shared" si="2"/>
        <v>17.903368929959317</v>
      </c>
      <c r="E48" s="3">
        <f t="shared" si="3"/>
        <v>-4.8207090323380513</v>
      </c>
      <c r="F48" s="3">
        <v>-2.0888331785158565</v>
      </c>
      <c r="G48" s="3">
        <f t="shared" si="0"/>
        <v>24.057510330846128</v>
      </c>
      <c r="H48" s="3">
        <v>14.853113081249353</v>
      </c>
      <c r="I48" s="3">
        <v>9.2043972495967772</v>
      </c>
      <c r="J48" s="3">
        <f t="shared" si="4"/>
        <v>-2.7318758538221943</v>
      </c>
      <c r="K48" s="3">
        <f>Calculations!O49*100</f>
        <v>-0.96460873010416892</v>
      </c>
      <c r="L48" s="3">
        <f>Calculations!N49*100</f>
        <v>-1.7672671237180255</v>
      </c>
      <c r="M48" s="3">
        <v>2147</v>
      </c>
      <c r="N48" s="3">
        <v>44318000</v>
      </c>
      <c r="O48" s="3">
        <v>6.8156593682546065</v>
      </c>
      <c r="P48" s="11">
        <v>51116533</v>
      </c>
      <c r="Q48" s="3">
        <v>27252</v>
      </c>
      <c r="R48" s="3">
        <v>7.7064000000000004</v>
      </c>
      <c r="S48" s="3">
        <f t="shared" si="1"/>
        <v>1898.8400113727082</v>
      </c>
    </row>
    <row r="49" spans="1:19" x14ac:dyDescent="0.3">
      <c r="A49">
        <v>2007</v>
      </c>
      <c r="B49" s="3">
        <v>2007945.1065366557</v>
      </c>
      <c r="C49" s="3">
        <v>494600000</v>
      </c>
      <c r="D49" s="3">
        <f t="shared" si="2"/>
        <v>15.432627426554536</v>
      </c>
      <c r="E49" s="3">
        <f t="shared" si="3"/>
        <v>-6.2709690210140954</v>
      </c>
      <c r="F49" s="3">
        <v>-4.5033859684593613</v>
      </c>
      <c r="G49" s="3">
        <f t="shared" si="0"/>
        <v>19.143265448994114</v>
      </c>
      <c r="H49" s="3">
        <v>11.857529905120275</v>
      </c>
      <c r="I49" s="3">
        <v>7.2857355438738374</v>
      </c>
      <c r="J49" s="3">
        <f t="shared" si="4"/>
        <v>-1.767583052554734</v>
      </c>
      <c r="K49" s="3">
        <f>Calculations!O50*100</f>
        <v>-0.40495523383383336</v>
      </c>
      <c r="L49" s="3">
        <f>Calculations!N50*100</f>
        <v>-1.3626278187209007</v>
      </c>
      <c r="M49" s="3">
        <v>2147</v>
      </c>
      <c r="N49" s="3">
        <v>65609000</v>
      </c>
      <c r="O49" s="3">
        <v>7.010087638354995</v>
      </c>
      <c r="P49" s="11">
        <v>55600000</v>
      </c>
      <c r="Q49" s="3">
        <v>27316</v>
      </c>
      <c r="R49" s="3">
        <v>8.8956999999999997</v>
      </c>
      <c r="S49" s="3">
        <f t="shared" si="1"/>
        <v>1691.9026225646296</v>
      </c>
    </row>
    <row r="50" spans="1:19" x14ac:dyDescent="0.3">
      <c r="A50">
        <v>2008</v>
      </c>
      <c r="B50" s="3">
        <v>2078891.2579957356</v>
      </c>
      <c r="C50" s="3">
        <v>677600000</v>
      </c>
      <c r="D50" s="3">
        <f t="shared" si="2"/>
        <v>30.207853232460646</v>
      </c>
      <c r="E50" s="3">
        <f t="shared" si="3"/>
        <v>-1.5676184107979587</v>
      </c>
      <c r="F50" s="3">
        <v>-0.10858293978748523</v>
      </c>
      <c r="G50" s="3">
        <f t="shared" si="0"/>
        <v>13.974199249957778</v>
      </c>
      <c r="H50" s="3">
        <v>9.4622039725079539</v>
      </c>
      <c r="I50" s="3">
        <v>4.5119952774498229</v>
      </c>
      <c r="J50" s="3">
        <f t="shared" si="4"/>
        <v>-1.4590354710104734</v>
      </c>
      <c r="K50" s="3">
        <f>Calculations!O51*100</f>
        <v>-1.3352767723817924E-2</v>
      </c>
      <c r="L50" s="3">
        <f>Calculations!N51*100</f>
        <v>-1.4456827032866555</v>
      </c>
      <c r="M50" s="3">
        <v>2147</v>
      </c>
      <c r="N50" s="3">
        <v>83886000</v>
      </c>
      <c r="O50" s="3">
        <v>7.2792119128790818</v>
      </c>
      <c r="P50" s="11">
        <v>58500000</v>
      </c>
      <c r="Q50" s="3">
        <v>29863</v>
      </c>
      <c r="R50" s="3">
        <v>11.5829</v>
      </c>
      <c r="S50" s="3">
        <f t="shared" si="1"/>
        <v>1349.2707333182007</v>
      </c>
    </row>
    <row r="51" spans="1:19" x14ac:dyDescent="0.3">
      <c r="A51">
        <v>2009</v>
      </c>
      <c r="B51" s="3">
        <v>1983210.9129066106</v>
      </c>
      <c r="C51" s="3">
        <v>707300000</v>
      </c>
      <c r="D51" s="3">
        <f t="shared" si="2"/>
        <v>7.6966908114548094</v>
      </c>
      <c r="E51" s="3">
        <f t="shared" si="3"/>
        <v>5.17819115636145</v>
      </c>
      <c r="F51" s="3">
        <v>3.731628446203874</v>
      </c>
      <c r="G51" s="3">
        <f t="shared" si="0"/>
        <v>18.187447210571186</v>
      </c>
      <c r="H51" s="3">
        <v>10.665813815972008</v>
      </c>
      <c r="I51" s="3">
        <v>7.5216333945991796</v>
      </c>
      <c r="J51" s="3">
        <f t="shared" si="4"/>
        <v>1.4465627101575755</v>
      </c>
      <c r="K51" s="3">
        <f>Calculations!O52*100</f>
        <v>1.0568490100791146</v>
      </c>
      <c r="L51" s="3">
        <f>Calculations!N52*100</f>
        <v>0.38971370007846085</v>
      </c>
      <c r="M51" s="3">
        <v>2147</v>
      </c>
      <c r="N51" s="3">
        <v>104408000</v>
      </c>
      <c r="O51" s="3">
        <v>7.2500950652275655</v>
      </c>
      <c r="P51" s="11">
        <v>56700000</v>
      </c>
      <c r="Q51" s="3">
        <v>35137</v>
      </c>
      <c r="R51" s="3">
        <v>12.474399999999999</v>
      </c>
      <c r="S51" s="3">
        <f t="shared" si="1"/>
        <v>1247.8318881103366</v>
      </c>
    </row>
    <row r="52" spans="1:19" x14ac:dyDescent="0.3">
      <c r="A52">
        <v>2010</v>
      </c>
      <c r="B52" s="3">
        <v>1922149.5005167068</v>
      </c>
      <c r="C52" s="3">
        <v>1016800000</v>
      </c>
      <c r="D52" s="3">
        <f t="shared" si="2"/>
        <v>46.076765215160663</v>
      </c>
      <c r="E52" s="3">
        <f t="shared" si="3"/>
        <v>1.2385576489488672</v>
      </c>
      <c r="F52" s="3">
        <v>2.0894568253343824</v>
      </c>
      <c r="G52" s="3">
        <f t="shared" si="0"/>
        <v>18.317202707700286</v>
      </c>
      <c r="H52" s="3">
        <v>9.4461206856703885</v>
      </c>
      <c r="I52" s="3">
        <v>8.8710820220298974</v>
      </c>
      <c r="J52" s="3">
        <f t="shared" si="4"/>
        <v>-0.85089917638551504</v>
      </c>
      <c r="K52" s="3">
        <f>Calculations!O53*100</f>
        <v>0.7121420974445315</v>
      </c>
      <c r="L52" s="3">
        <f>Calculations!N53*100</f>
        <v>-1.5630412738300465</v>
      </c>
      <c r="M52" s="3">
        <v>2594</v>
      </c>
      <c r="N52" s="3">
        <v>128448000</v>
      </c>
      <c r="O52" s="3">
        <v>7.3660965862712064</v>
      </c>
      <c r="P52" s="10">
        <v>55800000</v>
      </c>
      <c r="Q52" s="3">
        <v>37027</v>
      </c>
      <c r="R52" s="3">
        <v>18.222200000000001</v>
      </c>
      <c r="S52" s="3">
        <f t="shared" si="1"/>
        <v>1048.592076960384</v>
      </c>
    </row>
    <row r="53" spans="1:19" x14ac:dyDescent="0.3">
      <c r="A53">
        <v>2011</v>
      </c>
      <c r="B53" s="3">
        <v>1972165.6483367276</v>
      </c>
      <c r="C53" s="3">
        <v>1357500000</v>
      </c>
      <c r="D53" s="3">
        <f t="shared" si="2"/>
        <v>28.222168563620187</v>
      </c>
      <c r="E53" s="3">
        <f t="shared" si="3"/>
        <v>0.85213186613827507</v>
      </c>
      <c r="F53" s="3">
        <v>1.8442481767955801</v>
      </c>
      <c r="G53" s="3">
        <f t="shared" si="0"/>
        <v>25.056915527984387</v>
      </c>
      <c r="H53" s="3">
        <v>13.725740868684202</v>
      </c>
      <c r="I53" s="3">
        <v>11.331174659300185</v>
      </c>
      <c r="J53" s="3">
        <f t="shared" si="4"/>
        <v>-0.99211631065730499</v>
      </c>
      <c r="K53" s="3">
        <f>Calculations!O54*100</f>
        <v>0.11061191439381733</v>
      </c>
      <c r="L53" s="3">
        <f>Calculations!N54*100</f>
        <v>-1.1027282250511223</v>
      </c>
      <c r="M53" s="3">
        <v>4289</v>
      </c>
      <c r="N53" s="3">
        <v>192749000</v>
      </c>
      <c r="O53" s="3">
        <v>7.6018116770318853</v>
      </c>
      <c r="P53" s="10">
        <v>58100000</v>
      </c>
      <c r="Q53" s="3">
        <v>43443</v>
      </c>
      <c r="R53" s="3">
        <v>23.364899999999999</v>
      </c>
      <c r="S53" s="3">
        <f t="shared" si="1"/>
        <v>1395.4337610171565</v>
      </c>
    </row>
    <row r="54" spans="1:19" x14ac:dyDescent="0.3">
      <c r="A54">
        <v>2012</v>
      </c>
      <c r="B54" s="3">
        <v>2054198.7286717966</v>
      </c>
      <c r="C54" s="3">
        <v>1635500000</v>
      </c>
      <c r="D54" s="3">
        <f t="shared" si="2"/>
        <v>14.003483858266041</v>
      </c>
      <c r="E54" s="3">
        <f t="shared" si="3"/>
        <v>2.0448277872742113</v>
      </c>
      <c r="F54" s="3">
        <v>2.1740381534698869</v>
      </c>
      <c r="G54" s="3">
        <f t="shared" si="0"/>
        <v>27.484744186464084</v>
      </c>
      <c r="H54" s="3">
        <v>11.91033752183553</v>
      </c>
      <c r="I54" s="3">
        <v>15.574406664628555</v>
      </c>
      <c r="J54" s="3">
        <f t="shared" si="4"/>
        <v>-0.12921036619567566</v>
      </c>
      <c r="K54" s="3">
        <f>Calculations!O55*100</f>
        <v>0.15010242068515783</v>
      </c>
      <c r="L54" s="3">
        <f>Calculations!N55*100</f>
        <v>-0.2793127868808335</v>
      </c>
      <c r="M54" s="3">
        <v>4289</v>
      </c>
      <c r="N54" s="3">
        <v>275578000</v>
      </c>
      <c r="O54" s="3">
        <v>7.7614497222495542</v>
      </c>
      <c r="P54" s="10">
        <v>61400000</v>
      </c>
      <c r="Q54" s="3">
        <v>45417</v>
      </c>
      <c r="R54" s="3">
        <v>26.636800000000001</v>
      </c>
      <c r="S54" s="3">
        <f t="shared" si="1"/>
        <v>1249.7318693960362</v>
      </c>
    </row>
    <row r="55" spans="1:19" x14ac:dyDescent="0.3">
      <c r="A55">
        <v>2013</v>
      </c>
      <c r="B55" s="3">
        <v>2051451.1873350923</v>
      </c>
      <c r="C55" s="3">
        <v>2245800000</v>
      </c>
      <c r="D55" s="3">
        <f t="shared" si="2"/>
        <v>35.549690653531954</v>
      </c>
      <c r="E55" s="3">
        <f t="shared" si="3"/>
        <v>5.5769356890082014</v>
      </c>
      <c r="F55" s="3">
        <v>7.0000000000000009</v>
      </c>
      <c r="G55" s="3">
        <f t="shared" si="0"/>
        <v>32.257757978963205</v>
      </c>
      <c r="H55" s="3">
        <v>12.533026836385952</v>
      </c>
      <c r="I55" s="3">
        <v>19.724731142577255</v>
      </c>
      <c r="J55" s="3">
        <f t="shared" si="4"/>
        <v>-1.4230643109917993</v>
      </c>
      <c r="K55" s="3">
        <f>Calculations!O56*100</f>
        <v>0.7784675019166063</v>
      </c>
      <c r="L55" s="3">
        <f>Calculations!N56*100</f>
        <v>-2.2015318129084056</v>
      </c>
      <c r="M55" s="3">
        <v>6284</v>
      </c>
      <c r="N55" s="3">
        <v>461148000</v>
      </c>
      <c r="O55" s="3">
        <v>7.8778714680832964</v>
      </c>
      <c r="P55" s="10">
        <v>62200000</v>
      </c>
      <c r="Q55" s="3">
        <v>44791</v>
      </c>
      <c r="R55" s="3">
        <v>36.106099999999998</v>
      </c>
      <c r="S55" s="3">
        <f t="shared" si="1"/>
        <v>1371.0853375312049</v>
      </c>
    </row>
    <row r="56" spans="1:19" x14ac:dyDescent="0.3">
      <c r="A56">
        <v>2014</v>
      </c>
      <c r="B56" s="3">
        <v>1945348.0806766429</v>
      </c>
      <c r="C56" s="3">
        <v>3031200000</v>
      </c>
      <c r="D56" s="3">
        <f t="shared" si="2"/>
        <v>40.389020137871448</v>
      </c>
      <c r="E56" s="3">
        <f t="shared" si="3"/>
        <v>5.0752869144584416</v>
      </c>
      <c r="F56" s="3">
        <v>7.0000000000000009</v>
      </c>
      <c r="G56" s="3">
        <f t="shared" si="0"/>
        <v>28.415440430942198</v>
      </c>
      <c r="H56" s="3">
        <v>8.9844218244497185</v>
      </c>
      <c r="I56" s="3">
        <v>19.431018606492479</v>
      </c>
      <c r="J56" s="3">
        <f t="shared" si="4"/>
        <v>-1.9247130855415597</v>
      </c>
      <c r="K56" s="3">
        <f>Calculations!O57*100</f>
        <v>1.0372295906473155</v>
      </c>
      <c r="L56" s="3">
        <f>Calculations!N57*100</f>
        <v>-2.9619426761888752</v>
      </c>
      <c r="M56" s="3">
        <v>6284</v>
      </c>
      <c r="N56" s="3">
        <v>757994119</v>
      </c>
      <c r="O56" s="3">
        <v>8.0039174115726297</v>
      </c>
      <c r="P56" s="10">
        <v>59800000</v>
      </c>
      <c r="Q56" s="3">
        <v>43338</v>
      </c>
      <c r="R56" s="3">
        <v>50.689</v>
      </c>
      <c r="S56" s="3">
        <f t="shared" si="1"/>
        <v>992.25901111330677</v>
      </c>
    </row>
    <row r="57" spans="1:19" x14ac:dyDescent="0.3">
      <c r="A57">
        <v>2015</v>
      </c>
      <c r="B57" s="3">
        <v>1800385.109114249</v>
      </c>
      <c r="C57" s="3">
        <v>6025300000</v>
      </c>
      <c r="D57" s="3">
        <f t="shared" si="2"/>
        <v>111.88601077156778</v>
      </c>
      <c r="E57" s="3">
        <f t="shared" si="3"/>
        <v>-0.717298319926158</v>
      </c>
      <c r="F57" s="3">
        <v>7.0000000000000009</v>
      </c>
      <c r="G57" s="3">
        <f t="shared" si="0"/>
        <v>17.938386415226834</v>
      </c>
      <c r="H57" s="3">
        <v>4.4358118048339907</v>
      </c>
      <c r="I57" s="3">
        <v>13.502574610392843</v>
      </c>
      <c r="J57" s="3">
        <f t="shared" si="4"/>
        <v>-7.7172983199261589</v>
      </c>
      <c r="K57" s="3">
        <f>Calculations!O58*100</f>
        <v>0.66756105939373955</v>
      </c>
      <c r="L57" s="3">
        <f>Calculations!N58*100</f>
        <v>-8.3848593793198987</v>
      </c>
      <c r="M57" s="3">
        <v>6284</v>
      </c>
      <c r="N57" s="3">
        <v>1600945424</v>
      </c>
      <c r="O57" s="3">
        <v>8.0119213289842008</v>
      </c>
      <c r="P57" s="10">
        <v>56100000</v>
      </c>
      <c r="Q57" s="3">
        <v>42532</v>
      </c>
      <c r="R57" s="3">
        <v>107.4029</v>
      </c>
      <c r="S57" s="3">
        <f t="shared" si="1"/>
        <v>468.76679895362901</v>
      </c>
    </row>
    <row r="58" spans="1:19" x14ac:dyDescent="0.3">
      <c r="A58">
        <v>2016</v>
      </c>
      <c r="B58" s="3">
        <v>1446480.8362369337</v>
      </c>
      <c r="C58" s="3">
        <v>23751849490</v>
      </c>
      <c r="D58" s="3">
        <f t="shared" si="2"/>
        <v>371.81537928677903</v>
      </c>
      <c r="E58" s="3">
        <f t="shared" si="3"/>
        <v>2.7594571036961568</v>
      </c>
      <c r="F58" s="3">
        <v>11.999999999999998</v>
      </c>
      <c r="G58" s="3">
        <f t="shared" si="0"/>
        <v>6.2452077380363118</v>
      </c>
      <c r="H58" s="3">
        <v>1.9638091445156682</v>
      </c>
      <c r="I58" s="3">
        <v>4.2813985935206436</v>
      </c>
      <c r="J58" s="3">
        <f t="shared" si="4"/>
        <v>-9.2405428963038414</v>
      </c>
      <c r="K58" s="3">
        <f>Calculations!O59*100</f>
        <v>0.42906181609327598</v>
      </c>
      <c r="L58" s="3">
        <f>Calculations!N59*100</f>
        <v>-9.6696047123971169</v>
      </c>
      <c r="M58" s="3">
        <v>9975</v>
      </c>
      <c r="N58" s="3">
        <v>5379462178</v>
      </c>
      <c r="O58" s="10">
        <v>8.1160763062609949</v>
      </c>
      <c r="P58" s="3">
        <v>46871550</v>
      </c>
      <c r="Q58" s="3">
        <v>46761</v>
      </c>
      <c r="R58" s="3">
        <v>506.74340000000001</v>
      </c>
      <c r="S58" s="3">
        <f t="shared" si="1"/>
        <v>159.76105688787149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8530-BF2B-4465-A3C7-C39B83528939}">
  <dimension ref="A1:Q59"/>
  <sheetViews>
    <sheetView workbookViewId="0">
      <selection activeCell="C29" sqref="C29"/>
    </sheetView>
  </sheetViews>
  <sheetFormatPr defaultRowHeight="14.4" x14ac:dyDescent="0.3"/>
  <cols>
    <col min="1" max="1" width="5.44140625" bestFit="1" customWidth="1"/>
    <col min="2" max="2" width="4.44140625" bestFit="1" customWidth="1"/>
    <col min="3" max="7" width="4.5546875" bestFit="1" customWidth="1"/>
    <col min="8" max="8" width="12" customWidth="1"/>
    <col min="9" max="9" width="5.44140625" bestFit="1" customWidth="1"/>
    <col min="10" max="10" width="6.6640625" bestFit="1" customWidth="1"/>
    <col min="11" max="11" width="9.77734375" bestFit="1" customWidth="1"/>
    <col min="12" max="12" width="6.77734375" bestFit="1" customWidth="1"/>
    <col min="13" max="13" width="13.109375" bestFit="1" customWidth="1"/>
    <col min="14" max="14" width="14.33203125" bestFit="1" customWidth="1"/>
    <col min="15" max="15" width="16.6640625" bestFit="1" customWidth="1"/>
    <col min="16" max="17" width="7" bestFit="1" customWidth="1"/>
  </cols>
  <sheetData>
    <row r="1" spans="1:17" x14ac:dyDescent="0.3">
      <c r="J1" t="s">
        <v>30</v>
      </c>
      <c r="N1" t="s">
        <v>31</v>
      </c>
    </row>
    <row r="2" spans="1:17" x14ac:dyDescent="0.3">
      <c r="A2" t="s">
        <v>32</v>
      </c>
      <c r="B2" t="s">
        <v>42</v>
      </c>
      <c r="C2" t="s">
        <v>44</v>
      </c>
      <c r="D2" t="s">
        <v>45</v>
      </c>
      <c r="E2" t="s">
        <v>46</v>
      </c>
      <c r="F2" t="s">
        <v>43</v>
      </c>
      <c r="G2" t="s">
        <v>47</v>
      </c>
      <c r="I2" t="s">
        <v>32</v>
      </c>
      <c r="J2" t="s">
        <v>33</v>
      </c>
      <c r="K2" t="s">
        <v>34</v>
      </c>
      <c r="L2" t="s">
        <v>35</v>
      </c>
      <c r="M2" t="s">
        <v>36</v>
      </c>
      <c r="N2" t="s">
        <v>37</v>
      </c>
      <c r="O2" t="s">
        <v>38</v>
      </c>
      <c r="P2" t="s">
        <v>39</v>
      </c>
      <c r="Q2" t="s">
        <v>40</v>
      </c>
    </row>
    <row r="3" spans="1:17" x14ac:dyDescent="0.3">
      <c r="A3">
        <v>1960</v>
      </c>
      <c r="B3" s="8">
        <f>Data!N2/Data!C2</f>
        <v>8.027816533134341E-2</v>
      </c>
      <c r="C3" s="8"/>
      <c r="D3" s="8"/>
      <c r="E3" s="8"/>
      <c r="F3" s="8"/>
      <c r="G3" s="8"/>
      <c r="I3">
        <v>1960</v>
      </c>
    </row>
    <row r="4" spans="1:17" x14ac:dyDescent="0.3">
      <c r="A4">
        <v>1961</v>
      </c>
      <c r="B4" s="8">
        <f>Data!N3/Data!C3</f>
        <v>7.8898277151957574E-2</v>
      </c>
      <c r="C4" s="9">
        <f>Data!P3/Data!P2</f>
        <v>1.0506217019688919</v>
      </c>
      <c r="D4" s="9">
        <f>Data!R3/Data!R2</f>
        <v>1</v>
      </c>
      <c r="E4" s="9">
        <f>Data!O3/Data!O2</f>
        <v>1.0107999999999999</v>
      </c>
      <c r="F4" s="9">
        <v>1.0623420387531592</v>
      </c>
      <c r="G4" s="9">
        <v>1.0578093306288032</v>
      </c>
      <c r="I4">
        <v>1961</v>
      </c>
      <c r="J4" s="2">
        <f>(Data!I3-Data!I2)/100</f>
        <v>9.6914696436267312E-3</v>
      </c>
      <c r="K4" s="2">
        <f>(Data!H3-Data!H2*Data!S3/Data!S2)/100</f>
        <v>-7.2851363613139061E-3</v>
      </c>
      <c r="L4" s="2">
        <f t="shared" ref="L4:L35" si="0">B4-B3</f>
        <v>-1.3798881793858353E-3</v>
      </c>
      <c r="M4" s="2">
        <f>Data!N2/Data!C2-Data!N2/Data!C3</f>
        <v>4.0192570685791545E-3</v>
      </c>
      <c r="N4" s="2">
        <f>Data!I2*(F4/(C4*D4)-1)/100</f>
        <v>4.379979774673451E-4</v>
      </c>
      <c r="O4" s="2">
        <f>Data!H2*(Data!S3/Data!S2)*(G4/(E4*C4)-1)/100</f>
        <v>-1.2816475115240983E-4</v>
      </c>
      <c r="P4" s="2">
        <f>Data!F3/100</f>
        <v>1.9166845504856281E-3</v>
      </c>
      <c r="Q4" s="2">
        <f>SUM(J4:M4)-SUM(N4:P4)</f>
        <v>2.8191843947055809E-3</v>
      </c>
    </row>
    <row r="5" spans="1:17" x14ac:dyDescent="0.3">
      <c r="A5">
        <v>1962</v>
      </c>
      <c r="B5" s="8">
        <f>Data!N4/Data!C4</f>
        <v>6.6175493612813829E-2</v>
      </c>
      <c r="C5" s="9">
        <f>Data!P4/Data!P3</f>
        <v>1.0904302017324756</v>
      </c>
      <c r="D5" s="9">
        <f>Data!R4/Data!R3</f>
        <v>1</v>
      </c>
      <c r="E5" s="9">
        <f>Data!O4/Data!O3</f>
        <v>1.0112000000000001</v>
      </c>
      <c r="F5" s="9">
        <v>1.0314505776636713</v>
      </c>
      <c r="G5" s="9">
        <v>1.0503685503685505</v>
      </c>
      <c r="I5">
        <v>1962</v>
      </c>
      <c r="J5" s="2">
        <f>(Data!I4-Data!I3)/100</f>
        <v>-7.9717929513612347E-3</v>
      </c>
      <c r="K5" s="2">
        <f>(Data!H4-Data!H3*Data!S4/Data!S3)/100</f>
        <v>-4.3436612198192084E-3</v>
      </c>
      <c r="L5" s="2">
        <f t="shared" si="0"/>
        <v>-1.2722783539143745E-2</v>
      </c>
      <c r="M5" s="2">
        <f>Data!N3/Data!C3-Data!N3/Data!C4</f>
        <v>6.6832991155492683E-3</v>
      </c>
      <c r="N5" s="2">
        <f>Data!I3*(F5/(C5*D5)-1)/100</f>
        <v>-2.6478439648780954E-3</v>
      </c>
      <c r="O5" s="2">
        <f>Data!H3*(Data!S4/Data!S3)*(G5/(E5*C5)-1)/100</f>
        <v>-1.2195791204606817E-3</v>
      </c>
      <c r="P5" s="2">
        <f>Data!F4/100</f>
        <v>-2.2461130165844237E-2</v>
      </c>
      <c r="Q5" s="2">
        <f t="shared" ref="Q5:Q58" si="1">SUM(J5:M5)-SUM(N5:P5)</f>
        <v>7.9736146564080949E-3</v>
      </c>
    </row>
    <row r="6" spans="1:17" x14ac:dyDescent="0.3">
      <c r="A6">
        <v>1963</v>
      </c>
      <c r="B6" s="8">
        <f>Data!N5/Data!C5</f>
        <v>6.8434225449353528E-2</v>
      </c>
      <c r="C6" s="9">
        <f>Data!P5/Data!P4</f>
        <v>1.0685024160583323</v>
      </c>
      <c r="D6" s="9">
        <f>Data!R5/Data!R4</f>
        <v>1</v>
      </c>
      <c r="E6" s="9">
        <f>Data!O5/Data!O4</f>
        <v>1.0121</v>
      </c>
      <c r="F6" s="9">
        <v>1.032280701754386</v>
      </c>
      <c r="G6" s="9">
        <v>1.0469168900804289</v>
      </c>
      <c r="I6">
        <v>1963</v>
      </c>
      <c r="J6" s="2">
        <f>(Data!I5-Data!I4)/100</f>
        <v>-6.0791778481512938E-3</v>
      </c>
      <c r="K6" s="2">
        <f>(Data!H5-Data!H4*Data!S5/Data!S4)/100</f>
        <v>-3.0779715157245647E-3</v>
      </c>
      <c r="L6" s="2">
        <f t="shared" si="0"/>
        <v>2.2587318365396986E-3</v>
      </c>
      <c r="M6" s="2">
        <f>Data!N4/Data!C4-Data!N4/Data!C5</f>
        <v>5.4711170673387086E-3</v>
      </c>
      <c r="N6" s="2">
        <f>Data!I4*(F6/(C6*D6)-1)/100</f>
        <v>-1.389277260828651E-3</v>
      </c>
      <c r="O6" s="2">
        <f>Data!H4*(Data!S5/Data!S4)*(G6/(E6*C6)-1)/100</f>
        <v>-6.9065260306197876E-4</v>
      </c>
      <c r="P6" s="2">
        <f>Data!F5/100</f>
        <v>-2.0050120023711905E-2</v>
      </c>
      <c r="Q6" s="2">
        <f t="shared" si="1"/>
        <v>2.0702749427605083E-2</v>
      </c>
    </row>
    <row r="7" spans="1:17" x14ac:dyDescent="0.3">
      <c r="A7">
        <v>1964</v>
      </c>
      <c r="B7" s="8">
        <f>Data!N6/Data!C6</f>
        <v>6.5190663629518794E-2</v>
      </c>
      <c r="C7" s="9">
        <f>Data!P6/Data!P5</f>
        <v>1.0973566018853584</v>
      </c>
      <c r="D7" s="9">
        <f>Data!R6/Data!R5</f>
        <v>1.0384615384615385</v>
      </c>
      <c r="E7" s="9">
        <f>Data!O6/Data!O5</f>
        <v>1.0131000000000001</v>
      </c>
      <c r="F7" s="9">
        <v>1.038548752834467</v>
      </c>
      <c r="G7" s="9">
        <v>1.0470546210300709</v>
      </c>
      <c r="I7">
        <v>1964</v>
      </c>
      <c r="J7" s="2">
        <f>(Data!I6-Data!I5)/100</f>
        <v>-1.2839238716374508E-2</v>
      </c>
      <c r="K7" s="2">
        <f>(Data!H6-Data!H5*Data!S6/Data!S5)/100</f>
        <v>-4.8769486893493804E-3</v>
      </c>
      <c r="L7" s="2">
        <f t="shared" si="0"/>
        <v>-3.2435618198347338E-3</v>
      </c>
      <c r="M7" s="2">
        <f>Data!N5/Data!C5-Data!N5/Data!C6</f>
        <v>6.6269953854018668E-3</v>
      </c>
      <c r="N7" s="2">
        <f>Data!I5*(F7/(C7*D7)-1)/100</f>
        <v>-3.0938984226931698E-3</v>
      </c>
      <c r="O7" s="2">
        <f>Data!H5*(Data!S6/Data!S5)*(G7/(E7*C7)-1)/100</f>
        <v>-1.4559441033744132E-3</v>
      </c>
      <c r="P7" s="2">
        <f>Data!F6/100</f>
        <v>-1.8823327583084741E-2</v>
      </c>
      <c r="Q7" s="2">
        <f t="shared" si="1"/>
        <v>9.0404162689955714E-3</v>
      </c>
    </row>
    <row r="8" spans="1:17" ht="16.8" customHeight="1" x14ac:dyDescent="0.3">
      <c r="A8">
        <v>1965</v>
      </c>
      <c r="B8" s="8">
        <f>Data!N7/Data!C7</f>
        <v>6.7079007024712436E-2</v>
      </c>
      <c r="C8" s="9">
        <f>Data!P7/Data!P6</f>
        <v>1.0586700365052151</v>
      </c>
      <c r="D8" s="9">
        <f>Data!R7/Data!R6</f>
        <v>1</v>
      </c>
      <c r="E8" s="9">
        <f>Data!O7/Data!O6</f>
        <v>1.0166999999999999</v>
      </c>
      <c r="F8" s="9">
        <v>1.0529157667386608</v>
      </c>
      <c r="G8" s="9">
        <v>1.0397196261682242</v>
      </c>
      <c r="I8">
        <v>1965</v>
      </c>
      <c r="J8" s="2">
        <f>(Data!I7-Data!I6)/100</f>
        <v>1.2421684149983126E-4</v>
      </c>
      <c r="K8" s="2">
        <f>(Data!H7-Data!H6*Data!S7/Data!S6)/100</f>
        <v>3.6385065131772443E-3</v>
      </c>
      <c r="L8" s="2">
        <f t="shared" si="0"/>
        <v>1.8883433951936424E-3</v>
      </c>
      <c r="M8" s="2">
        <f>Data!N6/Data!C6-Data!N6/Data!C7</f>
        <v>3.932932247805436E-3</v>
      </c>
      <c r="N8" s="2">
        <f>Data!I6*(F8/(C8*D8)-1)/100</f>
        <v>-1.1992504567443041E-4</v>
      </c>
      <c r="O8" s="2">
        <f>Data!H6*(Data!S7/Data!S6)*(G8/(E8*C8)-1)/100</f>
        <v>-6.9716354167203014E-4</v>
      </c>
      <c r="P8" s="2">
        <f>Data!F7/100</f>
        <v>-5.1495899918837986E-3</v>
      </c>
      <c r="Q8" s="2">
        <f t="shared" si="1"/>
        <v>1.5550677576906412E-2</v>
      </c>
    </row>
    <row r="9" spans="1:17" x14ac:dyDescent="0.3">
      <c r="A9">
        <v>1966</v>
      </c>
      <c r="B9" s="8">
        <f>Data!N8/Data!C8</f>
        <v>6.3948497392959866E-2</v>
      </c>
      <c r="C9" s="9">
        <f>Data!P8/Data!P7</f>
        <v>1.0233764884238903</v>
      </c>
      <c r="D9" s="9">
        <f>Data!R8/Data!R7</f>
        <v>1</v>
      </c>
      <c r="E9" s="9">
        <f>Data!O8/Data!O7</f>
        <v>1.0299</v>
      </c>
      <c r="F9" s="9">
        <v>1.0484359233097882</v>
      </c>
      <c r="G9" s="9">
        <v>1.047926267281106</v>
      </c>
      <c r="I9">
        <v>1966</v>
      </c>
      <c r="J9" s="2">
        <f>(Data!I8-Data!I7)/100</f>
        <v>-6.5696950724935643E-4</v>
      </c>
      <c r="K9" s="2">
        <f>(Data!H8-Data!H7*Data!S8/Data!S7)/100</f>
        <v>4.072308520085075E-3</v>
      </c>
      <c r="L9" s="2">
        <f t="shared" si="0"/>
        <v>-3.1305096317525705E-3</v>
      </c>
      <c r="M9" s="2">
        <f>Data!N7/Data!C7-Data!N7/Data!C8</f>
        <v>2.7007482245418185E-3</v>
      </c>
      <c r="N9" s="2">
        <f>Data!I7*(F9/(C9*D9)-1)/100</f>
        <v>5.4331826918243566E-4</v>
      </c>
      <c r="O9" s="2">
        <f>Data!H7*(Data!S8/Data!S7)*(G9/(E9*C9)-1)/100</f>
        <v>-1.4259762465441988E-4</v>
      </c>
      <c r="P9" s="2">
        <f>Data!F8/100</f>
        <v>-6.424933037800739E-3</v>
      </c>
      <c r="Q9" s="2">
        <f t="shared" si="1"/>
        <v>9.0097899988976909E-3</v>
      </c>
    </row>
    <row r="10" spans="1:17" x14ac:dyDescent="0.3">
      <c r="A10">
        <v>1967</v>
      </c>
      <c r="B10" s="8">
        <f>Data!N9/Data!C9</f>
        <v>6.7032236467535769E-2</v>
      </c>
      <c r="C10" s="9">
        <f>Data!P9/Data!P8</f>
        <v>1.0402849607176297</v>
      </c>
      <c r="D10" s="9">
        <f>Data!R9/Data!R8</f>
        <v>1.037037037037037</v>
      </c>
      <c r="E10" s="9">
        <f>Data!O9/Data!O8</f>
        <v>1.0278</v>
      </c>
      <c r="F10" s="9">
        <v>1.0568862275449102</v>
      </c>
      <c r="G10" s="9">
        <v>1.0510894064613072</v>
      </c>
      <c r="I10">
        <v>1967</v>
      </c>
      <c r="J10" s="2">
        <f>(Data!I9-Data!I8)/100</f>
        <v>4.6413087598029265E-3</v>
      </c>
      <c r="K10" s="2">
        <f>(Data!H9-Data!H8*Data!S9/Data!S8)/100</f>
        <v>2.4949962040220308E-3</v>
      </c>
      <c r="L10" s="2">
        <f t="shared" si="0"/>
        <v>3.083739074575903E-3</v>
      </c>
      <c r="M10" s="2">
        <f>Data!N8/Data!C8-Data!N8/Data!C9</f>
        <v>3.2400568185878484E-3</v>
      </c>
      <c r="N10" s="2">
        <f>Data!I8*(F10/(C10*D10)-1)/100</f>
        <v>-4.3763669324495443E-4</v>
      </c>
      <c r="O10" s="2">
        <f>Data!H8*(Data!S9/Data!S8)*(G10/(E10*C10)-1)/100</f>
        <v>-4.8558739057885566E-4</v>
      </c>
      <c r="P10" s="2">
        <f>Data!F9/100</f>
        <v>-8.8941129336109551E-3</v>
      </c>
      <c r="Q10" s="2">
        <f t="shared" si="1"/>
        <v>2.3277437874423473E-2</v>
      </c>
    </row>
    <row r="11" spans="1:17" x14ac:dyDescent="0.3">
      <c r="A11">
        <v>1968</v>
      </c>
      <c r="B11" s="8">
        <f>Data!N10/Data!C10</f>
        <v>7.0337375160625756E-2</v>
      </c>
      <c r="C11" s="9">
        <f>Data!P10/Data!P9</f>
        <v>1.052006921652358</v>
      </c>
      <c r="D11" s="9">
        <f>Data!R10/Data!R9</f>
        <v>1</v>
      </c>
      <c r="E11" s="9">
        <f>Data!O10/Data!O9</f>
        <v>1.0422</v>
      </c>
      <c r="F11" s="9">
        <v>1.0724863600935308</v>
      </c>
      <c r="G11" s="9">
        <v>1.0530058177117001</v>
      </c>
      <c r="I11">
        <v>1968</v>
      </c>
      <c r="J11" s="2">
        <f>(Data!I10-Data!I9)/100</f>
        <v>5.0108632825590369E-3</v>
      </c>
      <c r="K11" s="2">
        <f>(Data!H10-Data!H9*Data!S10/Data!S9)/100</f>
        <v>3.5198494142394754E-3</v>
      </c>
      <c r="L11" s="2">
        <f t="shared" si="0"/>
        <v>3.3051386930899873E-3</v>
      </c>
      <c r="M11" s="2">
        <f>Data!N9/Data!C9-Data!N9/Data!C10</f>
        <v>4.817266137033413E-3</v>
      </c>
      <c r="N11" s="2">
        <f>Data!I9*(F11/(C11*D11)-1)/100</f>
        <v>5.094977299080327E-4</v>
      </c>
      <c r="O11" s="2">
        <f>Data!H9*(Data!S10/Data!S9)*(G11/(E11*C11)-1)/100</f>
        <v>-1.2851652294634296E-3</v>
      </c>
      <c r="P11" s="2">
        <f>Data!F10/100</f>
        <v>-3.5784021279564654E-3</v>
      </c>
      <c r="Q11" s="2">
        <f t="shared" si="1"/>
        <v>2.1007187154433775E-2</v>
      </c>
    </row>
    <row r="12" spans="1:17" x14ac:dyDescent="0.3">
      <c r="A12">
        <v>1969</v>
      </c>
      <c r="B12" s="8">
        <f>Data!N11/Data!C11</f>
        <v>7.2945550182899568E-2</v>
      </c>
      <c r="C12" s="9">
        <f>Data!P11/Data!P10</f>
        <v>1.0417008081271038</v>
      </c>
      <c r="D12" s="9">
        <f>Data!R11/Data!R10</f>
        <v>1</v>
      </c>
      <c r="E12" s="9">
        <f>Data!O11/Data!O10</f>
        <v>1.0541</v>
      </c>
      <c r="F12" s="9">
        <v>1.0692167577413478</v>
      </c>
      <c r="G12" s="9">
        <v>1.0468085106382978</v>
      </c>
      <c r="I12">
        <v>1969</v>
      </c>
      <c r="J12" s="2">
        <f>(Data!I11-Data!I10)/100</f>
        <v>9.4549709733150605E-3</v>
      </c>
      <c r="K12" s="2">
        <f>(Data!H11-Data!H10*Data!S11/Data!S10)/100</f>
        <v>5.3597520802463579E-3</v>
      </c>
      <c r="L12" s="2">
        <f t="shared" si="0"/>
        <v>2.608175022273812E-3</v>
      </c>
      <c r="M12" s="2">
        <f>Data!N10/Data!C10-Data!N10/Data!C11</f>
        <v>1.7142505899820776E-3</v>
      </c>
      <c r="N12" s="2">
        <f>Data!I10*(F12/(C12*D12)-1)/100</f>
        <v>8.2368743842957252E-4</v>
      </c>
      <c r="O12" s="2">
        <f>Data!H10*(Data!S11/Data!S10)*(G12/(E12*C12)-1)/100</f>
        <v>-1.7705793747381112E-3</v>
      </c>
      <c r="P12" s="2">
        <f>Data!F11/100</f>
        <v>1.1526468299349031E-2</v>
      </c>
      <c r="Q12" s="2">
        <f t="shared" si="1"/>
        <v>8.5575723027768152E-3</v>
      </c>
    </row>
    <row r="13" spans="1:17" x14ac:dyDescent="0.3">
      <c r="A13">
        <v>1970</v>
      </c>
      <c r="B13" s="8">
        <f>Data!N12/Data!C12</f>
        <v>6.7178756788743674E-2</v>
      </c>
      <c r="C13" s="9">
        <f>Data!P12/Data!P11</f>
        <v>1.0764488288579108</v>
      </c>
      <c r="D13" s="9">
        <f>Data!R12/Data!R11</f>
        <v>1.0357142857142856</v>
      </c>
      <c r="E13" s="9">
        <f>Data!O12/Data!O11</f>
        <v>1.0589999999999999</v>
      </c>
      <c r="F13" s="9">
        <v>1.0572727272727274</v>
      </c>
      <c r="G13" s="9">
        <v>1.0730050933786077</v>
      </c>
      <c r="I13">
        <v>1970</v>
      </c>
      <c r="J13" s="2">
        <f>(Data!I12-Data!I11)/100</f>
        <v>1.4306992744497916E-3</v>
      </c>
      <c r="K13" s="2">
        <f>(Data!H12-Data!H11*Data!S12/Data!S11)/100</f>
        <v>4.0591137485312687E-3</v>
      </c>
      <c r="L13" s="2">
        <f t="shared" si="0"/>
        <v>-5.7667933941558946E-3</v>
      </c>
      <c r="M13" s="2">
        <f>Data!N11/Data!C11-Data!N11/Data!C12</f>
        <v>8.0510025902506416E-3</v>
      </c>
      <c r="N13" s="2">
        <f>Data!I11*(F13/(C13*D13)-1)/100</f>
        <v>-2.1002913554122268E-3</v>
      </c>
      <c r="O13" s="2">
        <f>Data!H11*(Data!S12/Data!S11)*(G13/(E13*C13)-1)/100</f>
        <v>-2.6001467177628906E-3</v>
      </c>
      <c r="P13" s="2">
        <f>Data!F12/100</f>
        <v>6.6718628317587901E-3</v>
      </c>
      <c r="Q13" s="2">
        <f t="shared" si="1"/>
        <v>5.8025974604921345E-3</v>
      </c>
    </row>
    <row r="14" spans="1:17" x14ac:dyDescent="0.3">
      <c r="A14">
        <v>1971</v>
      </c>
      <c r="B14" s="8">
        <f>Data!N13/Data!C13</f>
        <v>7.6814143138532534E-2</v>
      </c>
      <c r="C14" s="9">
        <f>Data!P13/Data!P12</f>
        <v>1.0307105895409197</v>
      </c>
      <c r="D14" s="9">
        <f>Data!R13/Data!R12</f>
        <v>1.0689655172413794</v>
      </c>
      <c r="E14" s="9">
        <f>Data!O13/Data!O12</f>
        <v>1.0426</v>
      </c>
      <c r="F14" s="9">
        <v>1.073046875</v>
      </c>
      <c r="G14" s="9">
        <v>1.0641633107347994</v>
      </c>
      <c r="I14">
        <v>1971</v>
      </c>
      <c r="J14" s="2">
        <f>(Data!I13-Data!I12)/100</f>
        <v>-1.4923488241668891E-3</v>
      </c>
      <c r="K14" s="2">
        <f>(Data!H13-Data!H12*Data!S13/Data!S12)/100</f>
        <v>1.0323022876640957E-2</v>
      </c>
      <c r="L14" s="2">
        <f t="shared" si="0"/>
        <v>9.6353863497888603E-3</v>
      </c>
      <c r="M14" s="2">
        <f>Data!N12/Data!C12-Data!N12/Data!C13</f>
        <v>6.0147098175085748E-3</v>
      </c>
      <c r="N14" s="2">
        <f>Data!I12*(F14/(C14*D14)-1)/100</f>
        <v>-1.0976306096306399E-3</v>
      </c>
      <c r="O14" s="2">
        <f>Data!H12*(Data!S13/Data!S12)*(G14/(E14*C14)-1)/100</f>
        <v>-4.4831605784319121E-4</v>
      </c>
      <c r="P14" s="2">
        <f>Data!F13/100</f>
        <v>-1.0996960499965215E-2</v>
      </c>
      <c r="Q14" s="2">
        <f t="shared" si="1"/>
        <v>3.7023677387210553E-2</v>
      </c>
    </row>
    <row r="15" spans="1:17" x14ac:dyDescent="0.3">
      <c r="A15">
        <v>1972</v>
      </c>
      <c r="B15" s="8">
        <f>Data!N14/Data!C14</f>
        <v>7.9777451631010313E-2</v>
      </c>
      <c r="C15" s="9">
        <f>Data!P14/Data!P13</f>
        <v>1.0325739140235324</v>
      </c>
      <c r="D15" s="9">
        <f>Data!R14/Data!R13</f>
        <v>1.0322580645161292</v>
      </c>
      <c r="E15" s="9">
        <f>Data!O14/Data!O13</f>
        <v>1.0330999999999999</v>
      </c>
      <c r="F15" s="9">
        <v>1.0704277286135693</v>
      </c>
      <c r="G15" s="9">
        <v>1.0574300699300698</v>
      </c>
      <c r="I15">
        <v>1972</v>
      </c>
      <c r="J15" s="2">
        <f>(Data!I14-Data!I13)/100</f>
        <v>-8.4767487549050277E-4</v>
      </c>
      <c r="K15" s="2">
        <f>(Data!H14-Data!H13*Data!S14/Data!S13)/100</f>
        <v>-1.4408434924587611E-3</v>
      </c>
      <c r="L15" s="2">
        <f t="shared" si="0"/>
        <v>2.9633084924777786E-3</v>
      </c>
      <c r="M15" s="2">
        <f>Data!N13/Data!C13-Data!N13/Data!C14</f>
        <v>5.4467556714464654E-3</v>
      </c>
      <c r="N15" s="2">
        <f>Data!I13*(F15/(C15*D15)-1)/100</f>
        <v>1.7302044526264486E-4</v>
      </c>
      <c r="O15" s="2">
        <f>Data!H13*(Data!S14/Data!S13)*(G15/(E15*C15)-1)/100</f>
        <v>-4.9327273566887402E-4</v>
      </c>
      <c r="P15" s="2">
        <f>Data!F14/100</f>
        <v>-1.8210221578083905E-3</v>
      </c>
      <c r="Q15" s="2">
        <f t="shared" si="1"/>
        <v>8.2628202441895997E-3</v>
      </c>
    </row>
    <row r="16" spans="1:17" x14ac:dyDescent="0.3">
      <c r="A16">
        <v>1973</v>
      </c>
      <c r="B16" s="8">
        <f>Data!N15/Data!C15</f>
        <v>8.3190830521791367E-2</v>
      </c>
      <c r="C16" s="9">
        <f>Data!P15/Data!P14</f>
        <v>1.0625545103103953</v>
      </c>
      <c r="D16" s="9">
        <f>Data!R15/Data!R14</f>
        <v>1.125</v>
      </c>
      <c r="E16" s="9">
        <f>Data!O15/Data!O14</f>
        <v>1.0622</v>
      </c>
      <c r="F16" s="9">
        <v>1.0713785864240728</v>
      </c>
      <c r="G16" s="9">
        <v>1.0709044563561956</v>
      </c>
      <c r="I16">
        <v>1973</v>
      </c>
      <c r="J16" s="2">
        <f>(Data!I15-Data!I14)/100</f>
        <v>-2.1015870891670074E-3</v>
      </c>
      <c r="K16" s="2">
        <f>(Data!H15-Data!H14*Data!S15/Data!S14)/100</f>
        <v>-5.2141151074408219E-3</v>
      </c>
      <c r="L16" s="2">
        <f t="shared" si="0"/>
        <v>3.4133788907810547E-3</v>
      </c>
      <c r="M16" s="2">
        <f>Data!N14/Data!C14-Data!N14/Data!C15</f>
        <v>1.2797628908709432E-2</v>
      </c>
      <c r="N16" s="2">
        <f>Data!I14*(F16/(C16*D16)-1)/100</f>
        <v>-4.1210456263118672E-3</v>
      </c>
      <c r="O16" s="2">
        <f>Data!H14*(Data!S15/Data!S14)*(G16/(E16*C16)-1)/100</f>
        <v>-2.6172893858901008E-3</v>
      </c>
      <c r="P16" s="2">
        <f>Data!F15/100</f>
        <v>-2.1264547307898972E-2</v>
      </c>
      <c r="Q16" s="2">
        <f t="shared" si="1"/>
        <v>3.6898187922983598E-2</v>
      </c>
    </row>
    <row r="17" spans="1:17" x14ac:dyDescent="0.3">
      <c r="A17">
        <v>1974</v>
      </c>
      <c r="B17" s="8">
        <f>Data!N16/Data!C16</f>
        <v>7.5435456370799653E-2</v>
      </c>
      <c r="C17" s="9">
        <f>Data!P16/Data!P15</f>
        <v>1.0606356965747161</v>
      </c>
      <c r="D17" s="9">
        <f>Data!R16/Data!R15</f>
        <v>1.4444444444444444</v>
      </c>
      <c r="E17" s="9">
        <f>Data!O16/Data!O15</f>
        <v>1.1104000000000001</v>
      </c>
      <c r="F17" s="9">
        <v>1.0660669975186103</v>
      </c>
      <c r="G17" s="9">
        <v>1.0692563250702785</v>
      </c>
      <c r="I17">
        <v>1974</v>
      </c>
      <c r="J17" s="2">
        <f>(Data!I16-Data!I15)/100</f>
        <v>3.1945548451734807E-3</v>
      </c>
      <c r="K17" s="2">
        <f>(Data!H16-Data!H15*Data!S16/Data!S15)/100</f>
        <v>-1.0089522816232327E-2</v>
      </c>
      <c r="L17" s="2">
        <f t="shared" si="0"/>
        <v>-7.7553741509917146E-3</v>
      </c>
      <c r="M17" s="2">
        <f>Data!N15/Data!C15-Data!N15/Data!C16</f>
        <v>2.8893755593884678E-2</v>
      </c>
      <c r="N17" s="2">
        <f>Data!I15*(F17/(C17*D17)-1)/100</f>
        <v>-1.1444228989829157E-2</v>
      </c>
      <c r="O17" s="2">
        <f>Data!H15*(Data!S16/Data!S15)*(G17/(E17*C17)-1)/100</f>
        <v>-3.2531018166501264E-3</v>
      </c>
      <c r="P17" s="2">
        <f>Data!F16/100</f>
        <v>-2.7316121028545651E-2</v>
      </c>
      <c r="Q17" s="2">
        <f t="shared" si="1"/>
        <v>5.6256865306859048E-2</v>
      </c>
    </row>
    <row r="18" spans="1:17" x14ac:dyDescent="0.3">
      <c r="A18">
        <v>1975</v>
      </c>
      <c r="B18" s="8">
        <f>Data!N17/Data!C17</f>
        <v>9.7164556958359891E-2</v>
      </c>
      <c r="C18" s="9">
        <f>Data!P17/Data!P16</f>
        <v>1.0606764144486722</v>
      </c>
      <c r="D18" s="9">
        <f>Data!R17/Data!R16</f>
        <v>1</v>
      </c>
      <c r="E18" s="9">
        <f>Data!O17/Data!O16</f>
        <v>1.0912999999999999</v>
      </c>
      <c r="F18" s="9">
        <v>1.050569136032842</v>
      </c>
      <c r="G18" s="9">
        <v>1.0710814094775212</v>
      </c>
      <c r="I18">
        <v>1975</v>
      </c>
      <c r="J18" s="2">
        <f>(Data!I17-Data!I16)/100</f>
        <v>8.2454721041178743E-3</v>
      </c>
      <c r="K18" s="2">
        <f>(Data!H17-Data!H16*Data!S17/Data!S16)/100</f>
        <v>1.5993815311145444E-2</v>
      </c>
      <c r="L18" s="2">
        <f t="shared" si="0"/>
        <v>2.1729100587560238E-2</v>
      </c>
      <c r="M18" s="2">
        <f>Data!N16/Data!C16-Data!N16/Data!C17</f>
        <v>3.7456480293723005E-3</v>
      </c>
      <c r="N18" s="2">
        <f>Data!I16*(F18/(C18*D18)-1)/100</f>
        <v>-3.8899481917018371E-4</v>
      </c>
      <c r="O18" s="2">
        <f>Data!H16*(Data!S17/Data!S16)*(G18/(E18*C18)-1)/100</f>
        <v>-2.0560292952537928E-3</v>
      </c>
      <c r="P18" s="2">
        <f>Data!F17/100</f>
        <v>8.6146492907501315E-4</v>
      </c>
      <c r="Q18" s="2">
        <f t="shared" si="1"/>
        <v>5.1297595217544824E-2</v>
      </c>
    </row>
    <row r="19" spans="1:17" x14ac:dyDescent="0.3">
      <c r="A19">
        <v>1976</v>
      </c>
      <c r="B19" s="8">
        <f>Data!N18/Data!C18</f>
        <v>0.10338650606764509</v>
      </c>
      <c r="C19" s="9">
        <f>Data!P18/Data!P17</f>
        <v>1.087709766144811</v>
      </c>
      <c r="D19" s="9">
        <f>Data!R18/Data!R17</f>
        <v>1.0576923076923077</v>
      </c>
      <c r="E19" s="9">
        <f>Data!O18/Data!O17</f>
        <v>1.0573999999999999</v>
      </c>
      <c r="F19" s="9">
        <v>1.0750958984951313</v>
      </c>
      <c r="G19" s="9">
        <v>1.0616810148682658</v>
      </c>
      <c r="I19">
        <v>1976</v>
      </c>
      <c r="J19" s="2">
        <f>(Data!I18-Data!I17)/100</f>
        <v>3.1448422855168624E-3</v>
      </c>
      <c r="K19" s="2">
        <f>(Data!H18-Data!H17*Data!S18/Data!S17)/100</f>
        <v>4.5256246567711038E-2</v>
      </c>
      <c r="L19" s="2">
        <f t="shared" si="0"/>
        <v>6.2219491092851964E-3</v>
      </c>
      <c r="M19" s="2">
        <f>Data!N17/Data!C17-Data!N17/Data!C18</f>
        <v>1.2230435007084803E-2</v>
      </c>
      <c r="N19" s="2">
        <f>Data!I17*(F19/(C19*D19)-1)/100</f>
        <v>-3.2143808925962454E-3</v>
      </c>
      <c r="O19" s="2">
        <f>Data!H17*(Data!S18/Data!S17)*(G19/(E19*C19)-1)/100</f>
        <v>-3.3532565458580989E-3</v>
      </c>
      <c r="P19" s="2">
        <f>Data!F18/100</f>
        <v>2.5824478593589151E-2</v>
      </c>
      <c r="Q19" s="2">
        <f t="shared" si="1"/>
        <v>4.7596631814463095E-2</v>
      </c>
    </row>
    <row r="20" spans="1:17" x14ac:dyDescent="0.3">
      <c r="A20">
        <v>1977</v>
      </c>
      <c r="B20" s="8">
        <f>Data!N19/Data!C19</f>
        <v>0.10988540960825546</v>
      </c>
      <c r="C20" s="9">
        <f>Data!P19/Data!P18</f>
        <v>1.0672213739476653</v>
      </c>
      <c r="D20" s="9">
        <f>Data!R19/Data!R18</f>
        <v>1.0727272727272728</v>
      </c>
      <c r="E20" s="9">
        <f>Data!O19/Data!O18</f>
        <v>1.0649000000000002</v>
      </c>
      <c r="F20" s="9">
        <v>1.0665373894073447</v>
      </c>
      <c r="G20" s="9">
        <v>1.0597299780872269</v>
      </c>
      <c r="I20">
        <v>1977</v>
      </c>
      <c r="J20" s="2">
        <f>(Data!I19-Data!I18)/100</f>
        <v>2.720535961186905E-2</v>
      </c>
      <c r="K20" s="2">
        <f>(Data!H19-Data!H18*Data!S19/Data!S18)/100</f>
        <v>2.3031585565006604E-2</v>
      </c>
      <c r="L20" s="2">
        <f t="shared" si="0"/>
        <v>6.4989035406103762E-3</v>
      </c>
      <c r="M20" s="2">
        <f>Data!N18/Data!C18-Data!N18/Data!C19</f>
        <v>1.3679424561640091E-2</v>
      </c>
      <c r="N20" s="2">
        <f>Data!I18*(F20/(C20*D20)-1)/100</f>
        <v>-3.5710008031951397E-3</v>
      </c>
      <c r="O20" s="2">
        <f>Data!H18*(Data!S19/Data!S18)*(G20/(E20*C20)-1)/100</f>
        <v>-5.9570404733767512E-3</v>
      </c>
      <c r="P20" s="2">
        <f>Data!F19/100</f>
        <v>4.2185059812133455E-2</v>
      </c>
      <c r="Q20" s="2">
        <f t="shared" si="1"/>
        <v>3.7758254743564562E-2</v>
      </c>
    </row>
    <row r="21" spans="1:17" x14ac:dyDescent="0.3">
      <c r="A21">
        <v>1978</v>
      </c>
      <c r="B21" s="8">
        <f>Data!N20/Data!C20</f>
        <v>0.11314009452227072</v>
      </c>
      <c r="C21" s="9">
        <f>Data!P20/Data!P19</f>
        <v>1.0213835804393587</v>
      </c>
      <c r="D21" s="9">
        <f>Data!R20/Data!R19</f>
        <v>1.0677966101694916</v>
      </c>
      <c r="E21" s="9">
        <f>Data!O20/Data!O19</f>
        <v>1.0765</v>
      </c>
      <c r="F21" s="9">
        <v>1.0626382743362832</v>
      </c>
      <c r="G21" s="9">
        <v>1.0800946932333793</v>
      </c>
      <c r="I21">
        <v>1978</v>
      </c>
      <c r="J21" s="2">
        <f>(Data!I20-Data!I19)/100</f>
        <v>1.1163343867380488E-2</v>
      </c>
      <c r="K21" s="2">
        <f>(Data!H20-Data!H19*Data!S20/Data!S19)/100</f>
        <v>4.4739546448528886E-2</v>
      </c>
      <c r="L21" s="2">
        <f t="shared" si="0"/>
        <v>3.2546849140152601E-3</v>
      </c>
      <c r="M21" s="2">
        <f>Data!N19/Data!C19-Data!N19/Data!C20</f>
        <v>8.6798175251998205E-3</v>
      </c>
      <c r="N21" s="2">
        <f>Data!I19*(F21/(C21*D21)-1)/100</f>
        <v>-2.0382964447875646E-3</v>
      </c>
      <c r="O21" s="2">
        <f>Data!H19*(Data!S20/Data!S19)*(G21/(E21*C21)-1)/100</f>
        <v>-1.9811835409293621E-3</v>
      </c>
      <c r="P21" s="2">
        <f>Data!F20/100</f>
        <v>3.527758009151033E-2</v>
      </c>
      <c r="Q21" s="2">
        <f t="shared" si="1"/>
        <v>3.6579292649331054E-2</v>
      </c>
    </row>
    <row r="22" spans="1:17" x14ac:dyDescent="0.3">
      <c r="A22">
        <v>1979</v>
      </c>
      <c r="B22" s="8">
        <f>Data!N21/Data!C21</f>
        <v>0.10407197658726226</v>
      </c>
      <c r="C22" s="9">
        <f>Data!P21/Data!P20</f>
        <v>1.0133549805505688</v>
      </c>
      <c r="D22" s="9">
        <f>Data!R21/Data!R20</f>
        <v>1.2063492063492063</v>
      </c>
      <c r="E22" s="9">
        <f>Data!O21/Data!O20</f>
        <v>1.1127</v>
      </c>
      <c r="F22" s="9">
        <v>1.048124162572577</v>
      </c>
      <c r="G22" s="9">
        <v>1.0748044119533153</v>
      </c>
      <c r="I22">
        <v>1979</v>
      </c>
      <c r="J22" s="2">
        <f>(Data!I21-Data!I20)/100</f>
        <v>-1.1537386097633879E-2</v>
      </c>
      <c r="K22" s="2">
        <f>(Data!H21-Data!H20*Data!S21/Data!S20)/100</f>
        <v>6.597155961752144E-4</v>
      </c>
      <c r="L22" s="2">
        <f t="shared" si="0"/>
        <v>-9.0681179350084601E-3</v>
      </c>
      <c r="M22" s="2">
        <f>Data!N20/Data!C20-Data!N20/Data!C21</f>
        <v>2.1064709668315543E-2</v>
      </c>
      <c r="N22" s="2">
        <f>Data!I20*(F22/(C22*D22)-1)/100</f>
        <v>-1.291779415471829E-2</v>
      </c>
      <c r="O22" s="2">
        <f>Data!H20*(Data!S21/Data!S20)*(G22/(E22*C22)-1)/100</f>
        <v>-6.7703243126250512E-3</v>
      </c>
      <c r="P22" s="2">
        <f>Data!F21/100</f>
        <v>-2.6339000718067006E-2</v>
      </c>
      <c r="Q22" s="2">
        <f t="shared" si="1"/>
        <v>4.7146040417258762E-2</v>
      </c>
    </row>
    <row r="23" spans="1:17" x14ac:dyDescent="0.3">
      <c r="A23">
        <v>1980</v>
      </c>
      <c r="B23" s="8">
        <f>Data!N22/Data!C22</f>
        <v>9.1526805273240849E-2</v>
      </c>
      <c r="C23" s="9">
        <f>Data!P22/Data!P21</f>
        <v>0.98011525147962342</v>
      </c>
      <c r="D23" s="9">
        <f>Data!R22/Data!R21</f>
        <v>1.25</v>
      </c>
      <c r="E23" s="9">
        <f>Data!O22/Data!O21</f>
        <v>1.1351</v>
      </c>
      <c r="F23" s="9">
        <v>1.0682755722953199</v>
      </c>
      <c r="G23" s="9">
        <v>1.1065806655424923</v>
      </c>
      <c r="I23">
        <v>1980</v>
      </c>
      <c r="J23" s="2">
        <f>(Data!I22-Data!I21)/100</f>
        <v>-1.4346585025870598E-2</v>
      </c>
      <c r="K23" s="2">
        <f>(Data!H22-Data!H21*Data!S22/Data!S21)/100</f>
        <v>7.4383880467872206E-3</v>
      </c>
      <c r="L23" s="2">
        <f t="shared" si="0"/>
        <v>-1.2545171314021414E-2</v>
      </c>
      <c r="M23" s="2">
        <f>Data!N21/Data!C21-Data!N21/Data!C22</f>
        <v>1.9022742672743467E-2</v>
      </c>
      <c r="N23" s="2">
        <f>Data!I21*(F23/(C23*D23)-1)/100</f>
        <v>-1.0120792698860032E-2</v>
      </c>
      <c r="O23" s="2">
        <f>Data!H21*(Data!S22/Data!S21)*(G23/(E23*C23)-1)/100</f>
        <v>-7.0574967238355463E-4</v>
      </c>
      <c r="P23" s="2">
        <f>Data!F22/100</f>
        <v>-1.5828917587063642E-2</v>
      </c>
      <c r="Q23" s="2">
        <f t="shared" si="1"/>
        <v>2.622483433794591E-2</v>
      </c>
    </row>
    <row r="24" spans="1:17" x14ac:dyDescent="0.3">
      <c r="A24">
        <v>1981</v>
      </c>
      <c r="B24" s="8">
        <f>Data!N23/Data!C23</f>
        <v>9.4792625581568923E-2</v>
      </c>
      <c r="C24" s="9">
        <f>Data!P23/Data!P22</f>
        <v>0.99698116178749152</v>
      </c>
      <c r="D24" s="9">
        <f>Data!R23/Data!R22</f>
        <v>1.1263157894736842</v>
      </c>
      <c r="E24" s="9">
        <f>Data!O23/Data!O22</f>
        <v>1.1032</v>
      </c>
      <c r="F24" s="9">
        <v>1.0469813729689716</v>
      </c>
      <c r="G24" s="9">
        <v>1.1303858237048625</v>
      </c>
      <c r="I24">
        <v>1981</v>
      </c>
      <c r="J24" s="2">
        <f>(Data!I23-Data!I22)/100</f>
        <v>1.2671594627206319E-2</v>
      </c>
      <c r="K24" s="2">
        <f>(Data!H23-Data!H22*Data!S23/Data!S22)/100</f>
        <v>-1.4207736222218478E-2</v>
      </c>
      <c r="L24" s="2">
        <f t="shared" si="0"/>
        <v>3.265820308328074E-3</v>
      </c>
      <c r="M24" s="2">
        <f>Data!N22/Data!C22-Data!N22/Data!C23</f>
        <v>9.9505312771994703E-3</v>
      </c>
      <c r="N24" s="2">
        <f>Data!I22*(F24/(C24*D24)-1)/100</f>
        <v>-4.3749583769241941E-3</v>
      </c>
      <c r="O24" s="2">
        <f>Data!H22*(Data!S23/Data!S22)*(G24/(E24*C24)-1)/100</f>
        <v>3.7894057587020765E-3</v>
      </c>
      <c r="P24" s="2">
        <f>Data!F23/100</f>
        <v>-3.7005005067417183E-2</v>
      </c>
      <c r="Q24" s="2">
        <f t="shared" si="1"/>
        <v>4.9270767676154681E-2</v>
      </c>
    </row>
    <row r="25" spans="1:17" x14ac:dyDescent="0.3">
      <c r="A25">
        <v>1982</v>
      </c>
      <c r="B25" s="8">
        <f>Data!N24/Data!C24</f>
        <v>8.327801425201127E-2</v>
      </c>
      <c r="C25" s="9">
        <f>Data!P24/Data!P23</f>
        <v>1.0068228698952035</v>
      </c>
      <c r="D25" s="9">
        <f>Data!R24/Data!R23</f>
        <v>1.0093457943925235</v>
      </c>
      <c r="E25" s="9">
        <f>Data!O24/Data!O23</f>
        <v>1.0616000000000001</v>
      </c>
      <c r="F25" s="9">
        <v>1.0750801909472469</v>
      </c>
      <c r="G25" s="9">
        <v>1.1385866602921242</v>
      </c>
      <c r="I25">
        <v>1982</v>
      </c>
      <c r="J25" s="2">
        <f>(Data!I24-Data!I23)/100</f>
        <v>1.2175702811384612E-2</v>
      </c>
      <c r="K25" s="2">
        <f>(Data!H24-Data!H23*Data!S24/Data!S23)/100</f>
        <v>2.6418294503085544E-2</v>
      </c>
      <c r="L25" s="2">
        <f t="shared" si="0"/>
        <v>-1.1514611329557653E-2</v>
      </c>
      <c r="M25" s="2">
        <f>Data!N23/Data!C23-Data!N23/Data!C24</f>
        <v>1.9722165624179028E-3</v>
      </c>
      <c r="N25" s="2">
        <f>Data!I23*(F25/(C25*D25)-1)/100</f>
        <v>4.4802363989459955E-3</v>
      </c>
      <c r="O25" s="2">
        <f>Data!H23*(Data!S24/Data!S23)*(G25/(E25*C25)-1)/100</f>
        <v>8.3982295935914261E-3</v>
      </c>
      <c r="P25" s="2">
        <f>Data!F24/100</f>
        <v>1.764124916316925E-2</v>
      </c>
      <c r="Q25" s="2">
        <f t="shared" si="1"/>
        <v>-1.4681126083762666E-3</v>
      </c>
    </row>
    <row r="26" spans="1:17" x14ac:dyDescent="0.3">
      <c r="A26">
        <v>1983</v>
      </c>
      <c r="B26" s="8">
        <f>Data!N25/Data!C25</f>
        <v>0.11651865874548156</v>
      </c>
      <c r="C26" s="9">
        <f>Data!P25/Data!P24</f>
        <v>0.94383011137514816</v>
      </c>
      <c r="D26" s="9">
        <f>Data!R25/Data!R24</f>
        <v>1.0555555555555556</v>
      </c>
      <c r="E26" s="9">
        <f>Data!O25/Data!O24</f>
        <v>1.0321</v>
      </c>
      <c r="F26" s="9">
        <v>1.0804662695095719</v>
      </c>
      <c r="G26" s="9">
        <v>1.0835300026820505</v>
      </c>
      <c r="I26">
        <v>1983</v>
      </c>
      <c r="J26" s="2">
        <f>(Data!I25-Data!I24)/100</f>
        <v>1.2641783168892449E-2</v>
      </c>
      <c r="K26" s="2">
        <f>(Data!H25-Data!H24*Data!S25/Data!S24)/100</f>
        <v>3.8324880039233754E-2</v>
      </c>
      <c r="L26" s="2">
        <f t="shared" si="0"/>
        <v>3.3240644493470292E-2</v>
      </c>
      <c r="M26" s="2">
        <f>Data!N24/Data!C24-Data!N24/Data!C25</f>
        <v>-2.2246277374718404E-4</v>
      </c>
      <c r="N26" s="2">
        <f>Data!I24*(F26/(C26*D26)-1)/100</f>
        <v>7.5679884031811832E-3</v>
      </c>
      <c r="O26" s="2">
        <f>Data!H24*(Data!S25/Data!S24)*(G26/(E26*C26)-1)/100</f>
        <v>1.7062426612019427E-2</v>
      </c>
      <c r="P26" s="2">
        <f>Data!F25/100</f>
        <v>-1.4666441463772795E-3</v>
      </c>
      <c r="Q26" s="2">
        <f t="shared" si="1"/>
        <v>6.0821074059025981E-2</v>
      </c>
    </row>
    <row r="27" spans="1:17" x14ac:dyDescent="0.3">
      <c r="A27">
        <v>1984</v>
      </c>
      <c r="B27" s="8">
        <f>Data!N26/Data!C26</f>
        <v>9.3796127150825054E-2</v>
      </c>
      <c r="C27" s="9">
        <f>Data!P26/Data!P25</f>
        <v>0.98646110184689706</v>
      </c>
      <c r="D27" s="9">
        <f>Data!R26/Data!R25</f>
        <v>1.2192982456140349</v>
      </c>
      <c r="E27" s="9">
        <f>Data!O26/Data!O25</f>
        <v>1.0431999999999999</v>
      </c>
      <c r="F27" s="9">
        <v>1.0941793151118919</v>
      </c>
      <c r="G27" s="9">
        <v>1.1104306725469963</v>
      </c>
      <c r="I27">
        <v>1984</v>
      </c>
      <c r="J27" s="2">
        <f>(Data!I26-Data!I25)/100</f>
        <v>2.227151517900925E-3</v>
      </c>
      <c r="K27" s="2">
        <f>(Data!H26-Data!H25*Data!S26/Data!S25)/100</f>
        <v>6.5470392361085886E-2</v>
      </c>
      <c r="L27" s="2">
        <f t="shared" si="0"/>
        <v>-2.2722531594656509E-2</v>
      </c>
      <c r="M27" s="2">
        <f>Data!N25/Data!C25-Data!N25/Data!C26</f>
        <v>1.9123503740542544E-2</v>
      </c>
      <c r="N27" s="2">
        <f>Data!I25*(F27/(C27*D27)-1)/100</f>
        <v>-9.2273083083596608E-3</v>
      </c>
      <c r="O27" s="2">
        <f>Data!H25*(Data!S26/Data!S25)*(G27/(E27*C27)-1)/100</f>
        <v>2.244435476223608E-2</v>
      </c>
      <c r="P27" s="2">
        <f>Data!F26/100</f>
        <v>-4.0900503829459117E-2</v>
      </c>
      <c r="Q27" s="2">
        <f t="shared" si="1"/>
        <v>9.1781973400455547E-2</v>
      </c>
    </row>
    <row r="28" spans="1:17" x14ac:dyDescent="0.3">
      <c r="A28">
        <v>1985</v>
      </c>
      <c r="B28" s="8">
        <f>Data!N27/Data!C27</f>
        <v>0.10295195954712878</v>
      </c>
      <c r="C28" s="9">
        <f>Data!P27/Data!P26</f>
        <v>1.0019330019544002</v>
      </c>
      <c r="D28" s="9">
        <f>Data!R27/Data!R26</f>
        <v>1.1007194244604317</v>
      </c>
      <c r="E28" s="9">
        <f>Data!O27/Data!O26</f>
        <v>1.0356000000000001</v>
      </c>
      <c r="F28" s="9">
        <v>1.0824568211274253</v>
      </c>
      <c r="G28" s="9">
        <v>1.07691340227856</v>
      </c>
      <c r="I28">
        <v>1985</v>
      </c>
      <c r="J28" s="2">
        <f>(Data!I27-Data!I26)/100</f>
        <v>2.4873758958186106E-2</v>
      </c>
      <c r="K28" s="2">
        <f>(Data!H27-Data!H26*Data!S27/Data!S26)/100</f>
        <v>-2.9457356715031472E-2</v>
      </c>
      <c r="L28" s="2">
        <f t="shared" si="0"/>
        <v>9.1558323963037286E-3</v>
      </c>
      <c r="M28" s="2">
        <f>Data!N26/Data!C26-Data!N26/Data!C27</f>
        <v>9.015299642986474E-3</v>
      </c>
      <c r="N28" s="2">
        <f>Data!I26*(F28/(C28*D28)-1)/100</f>
        <v>-1.930470900869006E-3</v>
      </c>
      <c r="O28" s="2">
        <f>Data!H26*(Data!S27/Data!S26)*(G28/(E28*C28)-1)/100</f>
        <v>1.2453683089026189E-2</v>
      </c>
      <c r="P28" s="2">
        <f>Data!F27/100</f>
        <v>-3.9271169502240834E-2</v>
      </c>
      <c r="Q28" s="2">
        <f t="shared" si="1"/>
        <v>4.2335491596528489E-2</v>
      </c>
    </row>
    <row r="29" spans="1:17" x14ac:dyDescent="0.3">
      <c r="A29">
        <v>1986</v>
      </c>
      <c r="B29" s="8">
        <f>Data!N28/Data!C28</f>
        <v>0.10718347054572372</v>
      </c>
      <c r="C29" s="9">
        <f>Data!P28/Data!P27</f>
        <v>1.0651034488753952</v>
      </c>
      <c r="D29" s="9">
        <f>Data!R28/Data!R27</f>
        <v>0.98692810457516345</v>
      </c>
      <c r="E29" s="9">
        <f>Data!O28/Data!O27</f>
        <v>1.0185999999999999</v>
      </c>
      <c r="F29" s="9">
        <v>1.0980263469057994</v>
      </c>
      <c r="G29" s="9">
        <v>1.1754530527381155</v>
      </c>
      <c r="I29">
        <v>1986</v>
      </c>
      <c r="J29" s="2">
        <f>(Data!I28-Data!I27)/100</f>
        <v>2.4327701053133505E-2</v>
      </c>
      <c r="K29" s="2">
        <f>(Data!H28-Data!H27*Data!S28/Data!S27)/100</f>
        <v>0.18880037801897068</v>
      </c>
      <c r="L29" s="2">
        <f t="shared" si="0"/>
        <v>4.2315109985949367E-3</v>
      </c>
      <c r="M29" s="2">
        <f>Data!N27/Data!C27-Data!N27/Data!C28</f>
        <v>5.1417877540190643E-3</v>
      </c>
      <c r="N29" s="2">
        <f>Data!I27*(F29/(C29*D29)-1)/100</f>
        <v>5.7616643123217758E-3</v>
      </c>
      <c r="O29" s="2">
        <f>Data!H27*(Data!S28/Data!S27)*(G29/(E29*C29)-1)/100</f>
        <v>4.983060440104959E-2</v>
      </c>
      <c r="P29" s="2">
        <f>Data!F28/100</f>
        <v>-1.055832173166677E-2</v>
      </c>
      <c r="Q29" s="2">
        <f t="shared" si="1"/>
        <v>0.17746743084301358</v>
      </c>
    </row>
    <row r="30" spans="1:17" x14ac:dyDescent="0.3">
      <c r="A30">
        <v>1987</v>
      </c>
      <c r="B30" s="8">
        <f>Data!N29/Data!C29</f>
        <v>9.0444199103128661E-2</v>
      </c>
      <c r="C30" s="9">
        <f>Data!P29/Data!P28</f>
        <v>1.0358165006873994</v>
      </c>
      <c r="D30" s="9">
        <f>Data!R29/Data!R28</f>
        <v>1.3774834437086092</v>
      </c>
      <c r="E30" s="9">
        <f>Data!O29/Data!O28</f>
        <v>1.0374000000000001</v>
      </c>
      <c r="F30" s="9">
        <v>1.0978281228727143</v>
      </c>
      <c r="G30" s="9">
        <v>1.0838729740343045</v>
      </c>
      <c r="I30">
        <v>1987</v>
      </c>
      <c r="J30" s="2">
        <f>(Data!I29-Data!I28)/100</f>
        <v>-3.5763385349344749E-2</v>
      </c>
      <c r="K30" s="2">
        <f>(Data!H29-Data!H28*Data!S29/Data!S28)/100</f>
        <v>-3.933573637023656E-2</v>
      </c>
      <c r="L30" s="2">
        <f t="shared" si="0"/>
        <v>-1.6739271442595058E-2</v>
      </c>
      <c r="M30" s="2">
        <f>Data!N28/Data!C28-Data!N28/Data!C29</f>
        <v>3.1896895373531853E-2</v>
      </c>
      <c r="N30" s="2">
        <f>Data!I28*(F30/(C30*D30)-1)/100</f>
        <v>-3.54199939812729E-2</v>
      </c>
      <c r="O30" s="2">
        <f>Data!H28*(Data!S29/Data!S28)*(G30/(E30*C30)-1)/100</f>
        <v>5.1319131850307053E-3</v>
      </c>
      <c r="P30" s="2">
        <f>Data!F29/100</f>
        <v>-4.3874307093915866E-3</v>
      </c>
      <c r="Q30" s="2">
        <f t="shared" si="1"/>
        <v>-2.5265986283010723E-2</v>
      </c>
    </row>
    <row r="31" spans="1:17" x14ac:dyDescent="0.3">
      <c r="A31">
        <v>1988</v>
      </c>
      <c r="B31" s="8">
        <f>Data!N30/Data!C30</f>
        <v>8.7413339412861862E-2</v>
      </c>
      <c r="C31" s="9">
        <f>Data!P30/Data!P29</f>
        <v>1.058213683544134</v>
      </c>
      <c r="D31" s="9">
        <f>Data!R30/Data!R29</f>
        <v>1.1875</v>
      </c>
      <c r="E31" s="9">
        <f>Data!O30/Data!O29</f>
        <v>1.0401</v>
      </c>
      <c r="F31" s="9">
        <v>1.0922719591670174</v>
      </c>
      <c r="G31" s="9">
        <v>1.1104762533200634</v>
      </c>
      <c r="I31">
        <v>1988</v>
      </c>
      <c r="J31" s="2">
        <f>(Data!I30-Data!I29)/100</f>
        <v>-1.0149112672651128E-2</v>
      </c>
      <c r="K31" s="2">
        <f>(Data!H30-Data!H29*Data!S30/Data!S29)/100</f>
        <v>-4.0198663318587083E-2</v>
      </c>
      <c r="L31" s="2">
        <f t="shared" si="0"/>
        <v>-3.0308596902667989E-3</v>
      </c>
      <c r="M31" s="2">
        <f>Data!N29/Data!C29-Data!N29/Data!C30</f>
        <v>1.8317248190813026E-2</v>
      </c>
      <c r="N31" s="2">
        <f>Data!I29*(F31/(C31*D31)-1)/100</f>
        <v>-1.5413973863236534E-2</v>
      </c>
      <c r="O31" s="2">
        <f>Data!H29*(Data!S30/Data!S29)*(G31/(E31*C31)-1)/100</f>
        <v>4.3215128687434682E-3</v>
      </c>
      <c r="P31" s="2">
        <f>Data!F30/100</f>
        <v>1.1991232585241051E-2</v>
      </c>
      <c r="Q31" s="2">
        <f t="shared" si="1"/>
        <v>-3.5960159081439971E-2</v>
      </c>
    </row>
    <row r="32" spans="1:17" x14ac:dyDescent="0.3">
      <c r="A32">
        <v>1989</v>
      </c>
      <c r="B32" s="8">
        <f>Data!N31/Data!C31</f>
        <v>6.0100236438736403E-2</v>
      </c>
      <c r="C32" s="9">
        <f>Data!P31/Data!P30</f>
        <v>0.91430118103447955</v>
      </c>
      <c r="D32" s="9">
        <f>Data!R31/Data!R30</f>
        <v>1.8906882591093117</v>
      </c>
      <c r="E32" s="9">
        <f>Data!O31/Data!O30</f>
        <v>1.0483</v>
      </c>
      <c r="F32" s="9">
        <v>1.1187959476268334</v>
      </c>
      <c r="G32" s="9">
        <v>1.0492971016980741</v>
      </c>
      <c r="I32">
        <v>1989</v>
      </c>
      <c r="J32" s="2">
        <f>(Data!I31-Data!I30)/100</f>
        <v>-2.1221637631344537E-2</v>
      </c>
      <c r="K32" s="2">
        <f>(Data!H31-Data!H30*Data!S31/Data!S30)/100</f>
        <v>4.7204621498321303E-2</v>
      </c>
      <c r="L32" s="2">
        <f t="shared" si="0"/>
        <v>-2.731310297412546E-2</v>
      </c>
      <c r="M32" s="2">
        <f>Data!N30/Data!C30-Data!N30/Data!C31</f>
        <v>3.6871394220131234E-2</v>
      </c>
      <c r="N32" s="2">
        <f>Data!I30*(F32/(C32*D32)-1)/100</f>
        <v>-3.7996783137857759E-2</v>
      </c>
      <c r="O32" s="2">
        <f>Data!H30*(Data!S31/Data!S30)*(G32/(E32*C32)-1)/100</f>
        <v>6.9279197087544736E-2</v>
      </c>
      <c r="P32" s="2">
        <f>Data!F31/100</f>
        <v>-3.541824806519922E-2</v>
      </c>
      <c r="Q32" s="2">
        <f t="shared" si="1"/>
        <v>3.9677109228494781E-2</v>
      </c>
    </row>
    <row r="33" spans="1:17" x14ac:dyDescent="0.3">
      <c r="A33">
        <v>1990</v>
      </c>
      <c r="B33" s="8">
        <f>Data!N32/Data!C32</f>
        <v>7.6299853891909603E-2</v>
      </c>
      <c r="C33" s="9">
        <f>Data!P32/Data!P31</f>
        <v>1.0646794074903108</v>
      </c>
      <c r="D33" s="9">
        <f>Data!R32/Data!R31</f>
        <v>1.4154175588865099</v>
      </c>
      <c r="E33" s="9">
        <f>Data!O32/Data!O31</f>
        <v>1.054</v>
      </c>
      <c r="F33" s="9">
        <v>1.0683681154971432</v>
      </c>
      <c r="G33" s="9">
        <v>1.0430250955159837</v>
      </c>
      <c r="I33">
        <v>1990</v>
      </c>
      <c r="J33" s="2">
        <f>(Data!I32-Data!I31)/100</f>
        <v>-1.5844484356809973E-2</v>
      </c>
      <c r="K33" s="2">
        <f>(Data!H32-Data!H31*Data!S32/Data!S31)/100</f>
        <v>-9.102505457609944E-2</v>
      </c>
      <c r="L33" s="2">
        <f t="shared" si="0"/>
        <v>1.61996174531732E-2</v>
      </c>
      <c r="M33" s="2">
        <f>Data!N31/Data!C31-Data!N31/Data!C32</f>
        <v>2.0274585377072232E-2</v>
      </c>
      <c r="N33" s="2">
        <f>Data!I31*(F33/(C33*D33)-1)/100</f>
        <v>-2.5169865741096385E-2</v>
      </c>
      <c r="O33" s="2">
        <f>Data!H31*(Data!S32/Data!S31)*(G33/(E33*C33)-1)/100</f>
        <v>-4.7779407582032744E-2</v>
      </c>
      <c r="P33" s="2">
        <f>Data!F32/100</f>
        <v>-3.7042380171421422E-3</v>
      </c>
      <c r="Q33" s="2">
        <f t="shared" si="1"/>
        <v>6.2581752376072997E-3</v>
      </c>
    </row>
    <row r="34" spans="1:17" x14ac:dyDescent="0.3">
      <c r="A34">
        <v>1991</v>
      </c>
      <c r="B34" s="8">
        <f>Data!N33/Data!C33</f>
        <v>0.1124209744788221</v>
      </c>
      <c r="C34" s="9">
        <f>Data!P33/Data!P32</f>
        <v>1.0972988794424521</v>
      </c>
      <c r="D34" s="9">
        <f>Data!R33/Data!R32</f>
        <v>1.2148260211800301</v>
      </c>
      <c r="E34" s="9">
        <f>Data!O33/Data!O32</f>
        <v>1.0423</v>
      </c>
      <c r="F34" s="9">
        <v>1.0861280952571066</v>
      </c>
      <c r="G34" s="9">
        <v>1.0442369790144408</v>
      </c>
      <c r="I34">
        <v>1991</v>
      </c>
      <c r="J34" s="2">
        <f>(Data!I33-Data!I32)/100</f>
        <v>2.515519729676223E-2</v>
      </c>
      <c r="K34" s="2">
        <f>(Data!H33-Data!H32*Data!S33/Data!S32)/100</f>
        <v>-5.9549380430406772E-2</v>
      </c>
      <c r="L34" s="2">
        <f t="shared" si="0"/>
        <v>3.6121120586912497E-2</v>
      </c>
      <c r="M34" s="2">
        <f>Data!N32/Data!C32-Data!N32/Data!C33</f>
        <v>1.9046277028380493E-2</v>
      </c>
      <c r="N34" s="2">
        <f>Data!I32*(F34/(C34*D34)-1)/100</f>
        <v>-1.3082970152475261E-2</v>
      </c>
      <c r="O34" s="2">
        <f>Data!H32*(Data!S33/Data!S32)*(G34/(E34*C34)-1)/100</f>
        <v>-5.3487980276793662E-2</v>
      </c>
      <c r="P34" s="2">
        <f>Data!F33/100</f>
        <v>-1.6608394961524647E-2</v>
      </c>
      <c r="Q34" s="2">
        <f t="shared" si="1"/>
        <v>0.10395255987244201</v>
      </c>
    </row>
    <row r="35" spans="1:17" x14ac:dyDescent="0.3">
      <c r="A35">
        <v>1992</v>
      </c>
      <c r="B35" s="8">
        <f>Data!N34/Data!C34</f>
        <v>9.5654643699583833E-2</v>
      </c>
      <c r="C35" s="9">
        <f>Data!P34/Data!P33</f>
        <v>1.0606047328981321</v>
      </c>
      <c r="D35" s="9">
        <f>Data!R34/Data!R33</f>
        <v>1.2826899128268991</v>
      </c>
      <c r="E35" s="9">
        <f>Data!O34/Data!O33</f>
        <v>1.0303</v>
      </c>
      <c r="F35" s="9">
        <v>1.1602939176606206</v>
      </c>
      <c r="G35" s="9">
        <v>1.0631569256454705</v>
      </c>
      <c r="I35">
        <v>1992</v>
      </c>
      <c r="J35" s="2">
        <f>(Data!I34-Data!I33)/100</f>
        <v>-6.2060434594881392E-2</v>
      </c>
      <c r="K35" s="2">
        <f>(Data!H34-Data!H33*Data!S34/Data!S33)/100</f>
        <v>-3.7618921785199502E-2</v>
      </c>
      <c r="L35" s="2">
        <f t="shared" si="0"/>
        <v>-1.6766330779238267E-2</v>
      </c>
      <c r="M35" s="2">
        <f>Data!N33/Data!C33-Data!N33/Data!C34</f>
        <v>2.9768374805512032E-2</v>
      </c>
      <c r="N35" s="2">
        <f>Data!I33*(F35/(C35*D35)-1)/100</f>
        <v>-1.4091882395263423E-2</v>
      </c>
      <c r="O35" s="2">
        <f>Data!H33*(Data!S34/Data!S33)*(G35/(E35*C35)-1)/100</f>
        <v>-1.5589674687129644E-2</v>
      </c>
      <c r="P35" s="2">
        <f>Data!F34/100</f>
        <v>-1.1507371746504679E-4</v>
      </c>
      <c r="Q35" s="2">
        <f t="shared" si="1"/>
        <v>-5.6880681553949014E-2</v>
      </c>
    </row>
    <row r="36" spans="1:17" x14ac:dyDescent="0.3">
      <c r="A36">
        <v>1993</v>
      </c>
      <c r="B36" s="8">
        <f>Data!N35/Data!C35</f>
        <v>8.0090353088349955E-2</v>
      </c>
      <c r="C36" s="9">
        <f>Data!P35/Data!P34</f>
        <v>1.0027538805443754</v>
      </c>
      <c r="D36" s="9">
        <f>Data!R35/Data!R34</f>
        <v>1.3165048543689322</v>
      </c>
      <c r="E36" s="9">
        <f>Data!O35/Data!O34</f>
        <v>1.0295000000000001</v>
      </c>
      <c r="F36" s="9">
        <v>1.2050213210564389</v>
      </c>
      <c r="G36" s="9">
        <v>1.0559085450224335</v>
      </c>
      <c r="I36">
        <v>1993</v>
      </c>
      <c r="J36" s="2">
        <f>(Data!I35-Data!I34)/100</f>
        <v>6.5629560541252033E-2</v>
      </c>
      <c r="K36" s="2">
        <f>(Data!H35-Data!H34*Data!S35/Data!S34)/100</f>
        <v>-2.3040949307960332E-2</v>
      </c>
      <c r="L36" s="2">
        <f t="shared" ref="L36:L59" si="2">B36-B35</f>
        <v>-1.5564290611233877E-2</v>
      </c>
      <c r="M36" s="2">
        <f>Data!N34/Data!C34-Data!N34/Data!C35</f>
        <v>2.319359444571914E-2</v>
      </c>
      <c r="N36" s="2">
        <f>Data!I34*(F36/(C36*D36)-1)/100</f>
        <v>-2.9411564002141577E-3</v>
      </c>
      <c r="O36" s="2">
        <f>Data!H34*(Data!S35/Data!S34)*(G36/(E36*C36)-1)/100</f>
        <v>1.277892416215314E-2</v>
      </c>
      <c r="P36" s="2">
        <f>Data!F35/100</f>
        <v>-1.1080138078633033E-3</v>
      </c>
      <c r="Q36" s="2">
        <f t="shared" si="1"/>
        <v>4.1488161113701287E-2</v>
      </c>
    </row>
    <row r="37" spans="1:17" x14ac:dyDescent="0.3">
      <c r="A37">
        <v>1994</v>
      </c>
      <c r="B37" s="8">
        <f>Data!N36/Data!C36</f>
        <v>8.3245458435183009E-2</v>
      </c>
      <c r="C37" s="9">
        <f>Data!P36/Data!P35</f>
        <v>0.97650492121339549</v>
      </c>
      <c r="D37" s="9">
        <f>Data!R36/Data!R35</f>
        <v>1.6290560471976403</v>
      </c>
      <c r="E37" s="9">
        <f>Data!O36/Data!O35</f>
        <v>1.0261</v>
      </c>
      <c r="F37" s="9">
        <v>1.2516520197832375</v>
      </c>
      <c r="G37" s="9">
        <v>1.0641650928695667</v>
      </c>
      <c r="I37">
        <v>1994</v>
      </c>
      <c r="J37" s="2">
        <f>(Data!I36-Data!I35)/100</f>
        <v>4.0654245612244837E-2</v>
      </c>
      <c r="K37" s="2">
        <f>(Data!H36-Data!H35*Data!S36/Data!S35)/100</f>
        <v>2.4400606697921033E-3</v>
      </c>
      <c r="L37" s="2">
        <f t="shared" si="2"/>
        <v>3.1551053468330537E-3</v>
      </c>
      <c r="M37" s="2">
        <f>Data!N35/Data!C35-Data!N35/Data!C36</f>
        <v>2.9739188045684685E-2</v>
      </c>
      <c r="N37" s="2">
        <f>Data!I35*(F37/(C37*D37)-1)/100</f>
        <v>-2.1182028220009873E-2</v>
      </c>
      <c r="O37" s="2">
        <f>Data!H35*(Data!S36/Data!S35)*(G37/(E37*C37)-1)/100</f>
        <v>3.3747949588263736E-2</v>
      </c>
      <c r="P37" s="2">
        <f>Data!F36/100</f>
        <v>2.9411564734379666E-2</v>
      </c>
      <c r="Q37" s="2">
        <f t="shared" si="1"/>
        <v>3.4011113571921152E-2</v>
      </c>
    </row>
    <row r="38" spans="1:17" x14ac:dyDescent="0.3">
      <c r="A38">
        <v>1995</v>
      </c>
      <c r="B38" s="8">
        <f>Data!N37/Data!C37</f>
        <v>6.5884218703490663E-2</v>
      </c>
      <c r="C38" s="9">
        <f>Data!P37/Data!P36</f>
        <v>1.0395166275126289</v>
      </c>
      <c r="D38" s="9">
        <f>Data!R37/Data!R36</f>
        <v>1.5174287007695788</v>
      </c>
      <c r="E38" s="9">
        <f>Data!O37/Data!O36</f>
        <v>1.0281</v>
      </c>
      <c r="F38" s="9">
        <v>1.5570352994444838</v>
      </c>
      <c r="G38" s="9">
        <v>1.0730599586268506</v>
      </c>
      <c r="I38">
        <v>1995</v>
      </c>
      <c r="J38" s="2">
        <f>(Data!I37-Data!I36)/100</f>
        <v>-2.8330196363747843E-2</v>
      </c>
      <c r="K38" s="2">
        <f>(Data!H37-Data!H36*Data!S37/Data!S36)/100</f>
        <v>-5.9688646303125523E-2</v>
      </c>
      <c r="L38" s="2">
        <f t="shared" si="2"/>
        <v>-1.7361239731692346E-2</v>
      </c>
      <c r="M38" s="2">
        <f>Data!N36/Data!C36-Data!N36/Data!C37</f>
        <v>3.0477283719830071E-2</v>
      </c>
      <c r="N38" s="2">
        <f>Data!I36*(F38/(C38*D38)-1)/100</f>
        <v>-1.8069599602938682E-3</v>
      </c>
      <c r="O38" s="2">
        <f>Data!H36*(Data!S37/Data!S36)*(G38/(E38*C38)-1)/100</f>
        <v>2.5600024821763085E-3</v>
      </c>
      <c r="P38" s="2">
        <f>Data!F37/100</f>
        <v>-3.1671606436420981E-2</v>
      </c>
      <c r="Q38" s="2">
        <f t="shared" si="1"/>
        <v>-4.3984234764197105E-2</v>
      </c>
    </row>
    <row r="39" spans="1:17" x14ac:dyDescent="0.3">
      <c r="A39">
        <v>1996</v>
      </c>
      <c r="B39" s="8">
        <f>Data!N38/Data!C38</f>
        <v>5.882784433593085E-2</v>
      </c>
      <c r="C39" s="9">
        <f>Data!P38/Data!P37</f>
        <v>0.99802162642094261</v>
      </c>
      <c r="D39" s="9">
        <f>Data!R38/Data!R37</f>
        <v>2.1551312649164678</v>
      </c>
      <c r="E39" s="9">
        <f>Data!O38/Data!O37</f>
        <v>1.0293000000000001</v>
      </c>
      <c r="F39" s="9">
        <v>1.2590548077733412</v>
      </c>
      <c r="G39" s="9">
        <v>1.0673311195093813</v>
      </c>
      <c r="I39">
        <v>1996</v>
      </c>
      <c r="J39" s="2">
        <f>(Data!I38-Data!I37)/100</f>
        <v>-3.3511206588534515E-2</v>
      </c>
      <c r="K39" s="2">
        <f>(Data!H38-Data!H37*Data!S38/Data!S37)/100</f>
        <v>-2.4202115743662489E-2</v>
      </c>
      <c r="L39" s="2">
        <f t="shared" si="2"/>
        <v>-7.0563743675598131E-3</v>
      </c>
      <c r="M39" s="2">
        <f>Data!N37/Data!C37-Data!N37/Data!C38</f>
        <v>3.5254404516051857E-2</v>
      </c>
      <c r="N39" s="2">
        <f>Data!I37*(F39/(C39*D39)-1)/100</f>
        <v>-4.6307596844742817E-2</v>
      </c>
      <c r="O39" s="2">
        <f>Data!H37*(Data!S38/Data!S37)*(G39/(E39*C39)-1)/100</f>
        <v>1.7500270271204803E-2</v>
      </c>
      <c r="P39" s="2">
        <f>Data!F38/100</f>
        <v>-4.6781686681960123E-2</v>
      </c>
      <c r="Q39" s="2">
        <f t="shared" si="1"/>
        <v>4.6073721071793167E-2</v>
      </c>
    </row>
    <row r="40" spans="1:17" x14ac:dyDescent="0.3">
      <c r="A40">
        <v>1997</v>
      </c>
      <c r="B40" s="8">
        <f>Data!N39/Data!C39</f>
        <v>7.163708325108907E-2</v>
      </c>
      <c r="C40" s="9">
        <f>Data!P39/Data!P38</f>
        <v>1.0637093150892463</v>
      </c>
      <c r="D40" s="9">
        <f>Data!R39/Data!R38</f>
        <v>1.3842746400885935</v>
      </c>
      <c r="E40" s="9">
        <f>Data!O39/Data!O38</f>
        <v>1.0234000000000001</v>
      </c>
      <c r="F40" s="9">
        <v>1.2975569384582362</v>
      </c>
      <c r="G40" s="9">
        <v>1.060643265092774</v>
      </c>
      <c r="I40">
        <v>1997</v>
      </c>
      <c r="J40" s="2">
        <f>(Data!I39-Data!I38)/100</f>
        <v>-2.6576183477305265E-2</v>
      </c>
      <c r="K40" s="2">
        <f>(Data!H39-Data!H38*Data!S39/Data!S38)/100</f>
        <v>-4.5518883474478071E-2</v>
      </c>
      <c r="L40" s="2">
        <f t="shared" si="2"/>
        <v>1.2809238915158221E-2</v>
      </c>
      <c r="M40" s="2">
        <f>Data!N38/Data!C38-Data!N38/Data!C39</f>
        <v>1.887378842820947E-2</v>
      </c>
      <c r="N40" s="2">
        <f>Data!I38*(F40/(C40*D40)-1)/100</f>
        <v>-9.2859019375814214E-3</v>
      </c>
      <c r="O40" s="2">
        <f>Data!H38*(Data!S39/Data!S38)*(G40/(E40*C40)-1)/100</f>
        <v>-8.5286267580854287E-3</v>
      </c>
      <c r="P40" s="2">
        <f>Data!F39/100</f>
        <v>-4.3887342516413873E-2</v>
      </c>
      <c r="Q40" s="2">
        <f t="shared" si="1"/>
        <v>2.1289831603665078E-2</v>
      </c>
    </row>
    <row r="41" spans="1:17" x14ac:dyDescent="0.3">
      <c r="A41">
        <v>1998</v>
      </c>
      <c r="B41" s="8">
        <f>Data!N40/Data!C40</f>
        <v>7.432718398810452E-2</v>
      </c>
      <c r="C41" s="9">
        <f>Data!P40/Data!P39</f>
        <v>1.0029405516051952</v>
      </c>
      <c r="D41" s="9">
        <f>Data!R40/Data!R39</f>
        <v>1.1889000000000001</v>
      </c>
      <c r="E41" s="9">
        <f>Data!O40/Data!O39</f>
        <v>1.0155000000000001</v>
      </c>
      <c r="F41" s="9">
        <v>1.1539301098173962</v>
      </c>
      <c r="G41" s="9">
        <v>1.0707069359897274</v>
      </c>
      <c r="I41">
        <v>1998</v>
      </c>
      <c r="J41" s="2">
        <f>(Data!I40-Data!I39)/100</f>
        <v>-5.256871977180699E-3</v>
      </c>
      <c r="K41" s="2">
        <f>(Data!H40-Data!H39*Data!S40/Data!S39)/100</f>
        <v>-1.0684977087503817E-2</v>
      </c>
      <c r="L41" s="2">
        <f t="shared" si="2"/>
        <v>2.6901007370154495E-3</v>
      </c>
      <c r="M41" s="2">
        <f>Data!N39/Data!C39-Data!N39/Data!C40</f>
        <v>1.1558963910558842E-2</v>
      </c>
      <c r="N41" s="2">
        <f>Data!I39*(F41/(C41*D41)-1)/100</f>
        <v>-1.6644831845261656E-3</v>
      </c>
      <c r="O41" s="2">
        <f>Data!H39*(Data!S40/Data!S39)*(G41/(E41*C41)-1)/100</f>
        <v>1.4050039319703247E-2</v>
      </c>
      <c r="P41" s="2">
        <f>Data!F40/100</f>
        <v>1.5738898334127869E-2</v>
      </c>
      <c r="Q41" s="2">
        <f t="shared" si="1"/>
        <v>-2.9817238886415173E-2</v>
      </c>
    </row>
    <row r="42" spans="1:17" x14ac:dyDescent="0.3">
      <c r="A42">
        <v>1999</v>
      </c>
      <c r="B42" s="8">
        <f>Data!N41/Data!C41</f>
        <v>8.2736592714417148E-2</v>
      </c>
      <c r="C42" s="9">
        <f>Data!P41/Data!P40</f>
        <v>0.94029541853590004</v>
      </c>
      <c r="D42" s="9">
        <f>Data!R41/Data!R40</f>
        <v>1.2619227857683573</v>
      </c>
      <c r="E42" s="9">
        <f>Data!O41/Data!O40</f>
        <v>1.0219</v>
      </c>
      <c r="F42" s="9">
        <v>1.2217333073294661</v>
      </c>
      <c r="G42" s="9">
        <v>1.0733828565878123</v>
      </c>
      <c r="I42">
        <v>1999</v>
      </c>
      <c r="J42" s="2">
        <f>(Data!I41-Data!I40)/100</f>
        <v>1.3523160433273666E-2</v>
      </c>
      <c r="K42" s="2">
        <f>(Data!H41-Data!H40*Data!S41/Data!S40)/100</f>
        <v>3.2063318904881656E-3</v>
      </c>
      <c r="L42" s="2">
        <f t="shared" si="2"/>
        <v>8.4094087263126283E-3</v>
      </c>
      <c r="M42" s="2">
        <f>Data!N40/Data!C40-Data!N40/Data!C41</f>
        <v>1.1687567241172189E-2</v>
      </c>
      <c r="N42" s="2">
        <f>Data!I40*(F42/(C42*D42)-1)/100</f>
        <v>1.3728499016600381E-3</v>
      </c>
      <c r="O42" s="2">
        <f>Data!H40*(Data!S41/Data!S40)*(G42/(E42*C42)-1)/100</f>
        <v>2.8670172267658632E-2</v>
      </c>
      <c r="P42" s="2">
        <f>Data!F41/100</f>
        <v>-5.0352509816227855E-3</v>
      </c>
      <c r="Q42" s="2">
        <f t="shared" si="1"/>
        <v>1.1818697103550768E-2</v>
      </c>
    </row>
    <row r="43" spans="1:17" x14ac:dyDescent="0.3">
      <c r="A43">
        <v>2000</v>
      </c>
      <c r="B43" s="8">
        <f>Data!N42/Data!C42</f>
        <v>7.2698395489427164E-2</v>
      </c>
      <c r="C43" s="9">
        <f>Data!P42/Data!P41</f>
        <v>1.0368694416687683</v>
      </c>
      <c r="D43" s="9">
        <f>Data!R42/Data!R41</f>
        <v>1.2945410917816436</v>
      </c>
      <c r="E43" s="9">
        <f>Data!O42/Data!O41</f>
        <v>1.0338000000000001</v>
      </c>
      <c r="F43" s="9">
        <v>1.2526556209200184</v>
      </c>
      <c r="G43" s="9">
        <v>1.0760844089617045</v>
      </c>
      <c r="I43">
        <v>2000</v>
      </c>
      <c r="J43" s="2">
        <f>(Data!I42-Data!I41)/100</f>
        <v>2.804841088221818E-2</v>
      </c>
      <c r="K43" s="2">
        <f>(Data!H42-Data!H41*Data!S42/Data!S41)/100</f>
        <v>-2.1497979475692475E-2</v>
      </c>
      <c r="L43" s="2">
        <f t="shared" si="2"/>
        <v>-1.0038197224989984E-2</v>
      </c>
      <c r="M43" s="2">
        <f>Data!N41/Data!C41-Data!N41/Data!C42</f>
        <v>2.1096678770790869E-2</v>
      </c>
      <c r="N43" s="2">
        <f>Data!I41*(F43/(C43*D43)-1)/100</f>
        <v>-3.9966706079322947E-3</v>
      </c>
      <c r="O43" s="2">
        <f>Data!H41*(Data!S42/Data!S41)*(G43/(E43*C43)-1)/100</f>
        <v>8.3203926722596978E-4</v>
      </c>
      <c r="P43" s="2">
        <f>Data!F42/100</f>
        <v>-7.0908957418641541E-3</v>
      </c>
      <c r="Q43" s="2">
        <f t="shared" si="1"/>
        <v>2.7864440034897069E-2</v>
      </c>
    </row>
    <row r="44" spans="1:17" x14ac:dyDescent="0.3">
      <c r="A44">
        <v>2001</v>
      </c>
      <c r="B44" s="8">
        <f>Data!N43/Data!C43</f>
        <v>7.2834353709879007E-2</v>
      </c>
      <c r="C44" s="9">
        <f>Data!P43/Data!P42</f>
        <v>1.033942361077907</v>
      </c>
      <c r="D44" s="9">
        <f>Data!R43/Data!R42</f>
        <v>1.0799608691174958</v>
      </c>
      <c r="E44" s="9">
        <f>Data!O43/Data!O42</f>
        <v>1.0283</v>
      </c>
      <c r="F44" s="9">
        <v>1.1929757569335775</v>
      </c>
      <c r="G44" s="9">
        <v>1.0804294334601965</v>
      </c>
      <c r="I44">
        <v>2001</v>
      </c>
      <c r="J44" s="2">
        <f>(Data!I43-Data!I42)/100</f>
        <v>3.3171427222238176E-2</v>
      </c>
      <c r="K44" s="2">
        <f>(Data!H43-Data!H42*Data!S43/Data!S42)/100</f>
        <v>-6.4601598973059639E-3</v>
      </c>
      <c r="L44" s="2">
        <f t="shared" si="2"/>
        <v>1.359582204518428E-4</v>
      </c>
      <c r="M44" s="2">
        <f>Data!N42/Data!C42-Data!N42/Data!C43</f>
        <v>7.5929685720562412E-3</v>
      </c>
      <c r="N44" s="2">
        <f>Data!I42*(F44/(C44*D44)-1)/100</f>
        <v>6.0117262514612201E-3</v>
      </c>
      <c r="O44" s="2">
        <f>Data!H42*(Data!S43/Data!S42)*(G44/(E44*C44)-1)/100</f>
        <v>3.2361081022570853E-3</v>
      </c>
      <c r="P44" s="2">
        <f>Data!F43/100</f>
        <v>1.7522845059300716E-2</v>
      </c>
      <c r="Q44" s="2">
        <f t="shared" si="1"/>
        <v>7.6695147044212736E-3</v>
      </c>
    </row>
    <row r="45" spans="1:17" x14ac:dyDescent="0.3">
      <c r="A45">
        <v>2002</v>
      </c>
      <c r="B45" s="8">
        <f>Data!N44/Data!C44</f>
        <v>7.1412348345235299E-2</v>
      </c>
      <c r="C45" s="9">
        <f>Data!P44/Data!P43</f>
        <v>0.9114435264713221</v>
      </c>
      <c r="D45" s="9">
        <f>Data!R44/Data!R43</f>
        <v>1.3302502979737783</v>
      </c>
      <c r="E45" s="9">
        <f>Data!O44/Data!O43</f>
        <v>1.0159</v>
      </c>
      <c r="F45" s="9">
        <v>1.2790211150526867</v>
      </c>
      <c r="G45" s="9">
        <v>1.0709699439622979</v>
      </c>
      <c r="I45">
        <v>2002</v>
      </c>
      <c r="J45" s="2">
        <f>(Data!I44-Data!I43)/100</f>
        <v>2.6895921448007554E-2</v>
      </c>
      <c r="K45" s="2">
        <f>(Data!H44-Data!H43*Data!S44/Data!S43)/100</f>
        <v>2.0898735995574319E-2</v>
      </c>
      <c r="L45" s="2">
        <f t="shared" si="2"/>
        <v>-1.4220053646437081E-3</v>
      </c>
      <c r="M45" s="2">
        <f>Data!N43/Data!C43-Data!N43/Data!C44</f>
        <v>1.2761235869908322E-2</v>
      </c>
      <c r="N45" s="2">
        <f>Data!I43*(F45/(C45*D45)-1)/100</f>
        <v>6.6484283326239246E-3</v>
      </c>
      <c r="O45" s="2">
        <f>Data!H43*(Data!S44/Data!S43)*(G45/(E45*C45)-1)/100</f>
        <v>4.2450662939802902E-2</v>
      </c>
      <c r="P45" s="2">
        <f>Data!F44/100</f>
        <v>3.4645860388244844E-3</v>
      </c>
      <c r="Q45" s="2">
        <f t="shared" si="1"/>
        <v>6.570210637595171E-3</v>
      </c>
    </row>
    <row r="46" spans="1:17" x14ac:dyDescent="0.3">
      <c r="A46">
        <v>2003</v>
      </c>
      <c r="B46" s="8">
        <f>Data!N45/Data!C45</f>
        <v>8.2297759437120616E-2</v>
      </c>
      <c r="C46" s="9">
        <f>Data!P45/Data!P44</f>
        <v>0.92244699950401177</v>
      </c>
      <c r="D46" s="9">
        <f>Data!R45/Data!R44</f>
        <v>1.3493297971471578</v>
      </c>
      <c r="E46" s="9">
        <f>Data!O45/Data!O44</f>
        <v>1.0226999999999999</v>
      </c>
      <c r="F46" s="9">
        <v>1.2390938933874116</v>
      </c>
      <c r="G46" s="9">
        <v>1.0760222860739528</v>
      </c>
      <c r="I46">
        <v>2003</v>
      </c>
      <c r="J46" s="2">
        <f>(Data!I45-Data!I44)/100</f>
        <v>2.9274218380035359E-2</v>
      </c>
      <c r="K46" s="2">
        <f>(Data!H45-Data!H44*Data!S45/Data!S44)/100</f>
        <v>4.281179650755302E-2</v>
      </c>
      <c r="L46" s="2">
        <f t="shared" si="2"/>
        <v>1.0885411091885316E-2</v>
      </c>
      <c r="M46" s="2">
        <f>Data!N44/Data!C44-Data!N44/Data!C45</f>
        <v>1.403885636611648E-2</v>
      </c>
      <c r="N46" s="2">
        <f>Data!I44*(F46/(C46*D46)-1)/100</f>
        <v>-6.6474575931718292E-4</v>
      </c>
      <c r="O46" s="2">
        <f>Data!H44*(Data!S45/Data!S44)*(G46/(E46*C46)-1)/100</f>
        <v>3.5480914822132031E-2</v>
      </c>
      <c r="P46" s="2">
        <f>Data!F45/100</f>
        <v>6.2976469327083087E-3</v>
      </c>
      <c r="Q46" s="2">
        <f t="shared" si="1"/>
        <v>5.5896466350067009E-2</v>
      </c>
    </row>
    <row r="47" spans="1:17" x14ac:dyDescent="0.3">
      <c r="A47">
        <v>2004</v>
      </c>
      <c r="B47" s="8">
        <f>Data!N46/Data!C46</f>
        <v>8.0363702835564516E-2</v>
      </c>
      <c r="C47" s="9">
        <f>Data!P46/Data!P45</f>
        <v>1.1828660668912445</v>
      </c>
      <c r="D47" s="9">
        <f>Data!R46/Data!R45</f>
        <v>1.3395309304363994</v>
      </c>
      <c r="E47" s="9">
        <f>Data!O46/Data!O45</f>
        <v>1.0267999999999999</v>
      </c>
      <c r="F47" s="9">
        <v>1.1616820525183911</v>
      </c>
      <c r="G47" s="9">
        <v>1.0730878911826256</v>
      </c>
      <c r="I47">
        <v>2004</v>
      </c>
      <c r="J47" s="2">
        <f>(Data!I46-Data!I45)/100</f>
        <v>-3.8422604690042272E-2</v>
      </c>
      <c r="K47" s="2">
        <f>(Data!H46-Data!H45*Data!S46/Data!S45)/100</f>
        <v>-2.3798485789625588E-2</v>
      </c>
      <c r="L47" s="2">
        <f t="shared" si="2"/>
        <v>-1.9340566015561E-3</v>
      </c>
      <c r="M47" s="2">
        <f>Data!N45/Data!C45-Data!N45/Data!C46</f>
        <v>3.0358273672098646E-2</v>
      </c>
      <c r="N47" s="2">
        <f>Data!I45*(F47/(C47*D47)-1)/100</f>
        <v>-4.7298184846808228E-2</v>
      </c>
      <c r="O47" s="2">
        <f>Data!H45*(Data!S46/Data!S45)*(G47/(E47*C47)-1)/100</f>
        <v>-3.1633934973368208E-2</v>
      </c>
      <c r="P47" s="2">
        <f>Data!F46/100</f>
        <v>-1.3783081023306358E-2</v>
      </c>
      <c r="Q47" s="2">
        <f t="shared" si="1"/>
        <v>5.8918327434357473E-2</v>
      </c>
    </row>
    <row r="48" spans="1:17" x14ac:dyDescent="0.3">
      <c r="A48">
        <v>2005</v>
      </c>
      <c r="B48" s="8">
        <f>Data!N47/Data!C47</f>
        <v>7.6767550740402868E-2</v>
      </c>
      <c r="C48" s="9">
        <f>Data!P47/Data!P46</f>
        <v>1.1031791380431484</v>
      </c>
      <c r="D48" s="9">
        <f>Data!R47/Data!R46</f>
        <v>1.2960421954314723</v>
      </c>
      <c r="E48" s="9">
        <f>Data!O47/Data!O46</f>
        <v>1.0339</v>
      </c>
      <c r="F48" s="9">
        <v>1.1334330886334603</v>
      </c>
      <c r="G48" s="9">
        <v>1.0820728455185444</v>
      </c>
      <c r="I48">
        <v>2005</v>
      </c>
      <c r="J48" s="2">
        <f>(Data!I47-Data!I46)/100</f>
        <v>-2.8916639199751584E-2</v>
      </c>
      <c r="K48" s="2">
        <f>(Data!H47-Data!H46*Data!S47/Data!S46)/100</f>
        <v>-9.7681892763457501E-4</v>
      </c>
      <c r="L48" s="2">
        <f t="shared" si="2"/>
        <v>-3.5961520951616477E-3</v>
      </c>
      <c r="M48" s="2">
        <f>Data!N46/Data!C46-Data!N46/Data!C47</f>
        <v>2.4156070156719167E-2</v>
      </c>
      <c r="N48" s="2">
        <f>Data!I46*(F48/(C48*D48)-1)/100</f>
        <v>-2.8774046253772632E-2</v>
      </c>
      <c r="O48" s="2">
        <f>Data!H46*(Data!S47/Data!S46)*(G48/(E48*C48)-1)/100</f>
        <v>-1.1348976260996662E-2</v>
      </c>
      <c r="P48" s="2">
        <f>Data!F47/100</f>
        <v>-4.5644182237891504E-2</v>
      </c>
      <c r="Q48" s="2">
        <f t="shared" si="1"/>
        <v>7.6433664686832159E-2</v>
      </c>
    </row>
    <row r="49" spans="1:17" x14ac:dyDescent="0.3">
      <c r="A49">
        <v>2006</v>
      </c>
      <c r="B49" s="8">
        <f>Data!N48/Data!C48</f>
        <v>0.11250329503310061</v>
      </c>
      <c r="C49" s="9">
        <f>Data!P48/Data!P47</f>
        <v>1.0987214910851038</v>
      </c>
      <c r="D49" s="9">
        <f>Data!R48/Data!R47</f>
        <v>1.1790336892995932</v>
      </c>
      <c r="E49" s="9">
        <f>Data!O48/Data!O47</f>
        <v>1.0322594</v>
      </c>
      <c r="F49" s="9">
        <v>1.0871421610946945</v>
      </c>
      <c r="G49" s="9">
        <v>1.0774383794352382</v>
      </c>
      <c r="I49">
        <v>2006</v>
      </c>
      <c r="J49" s="2">
        <f>(Data!I48-Data!I47)/100</f>
        <v>-1.7869984148288581E-2</v>
      </c>
      <c r="K49" s="2">
        <f>(Data!H48-Data!H47*Data!S48/Data!S47)/100</f>
        <v>-4.4326242348740781E-2</v>
      </c>
      <c r="L49" s="2">
        <f t="shared" si="2"/>
        <v>3.5735744292697741E-2</v>
      </c>
      <c r="M49" s="2">
        <f>Data!N47/Data!C47-Data!N47/Data!C48</f>
        <v>1.750772585541932E-2</v>
      </c>
      <c r="N49" s="2">
        <f>Data!I47*(F49/(C49*D49)-1)/100</f>
        <v>-1.7672671237180256E-2</v>
      </c>
      <c r="O49" s="2">
        <f>Data!H47*(Data!S48/Data!S47)*(G49/(E49*C49)-1)/100</f>
        <v>-9.6460873010416892E-3</v>
      </c>
      <c r="P49" s="2">
        <f>Data!F48/100</f>
        <v>-2.0888331785158566E-2</v>
      </c>
      <c r="Q49" s="2">
        <f t="shared" si="1"/>
        <v>3.925433397446821E-2</v>
      </c>
    </row>
    <row r="50" spans="1:17" x14ac:dyDescent="0.3">
      <c r="A50">
        <v>2007</v>
      </c>
      <c r="B50" s="8">
        <f>Data!N49/Data!C49</f>
        <v>0.13265062676910636</v>
      </c>
      <c r="C50" s="9">
        <f>Data!P49/Data!P48</f>
        <v>1.0877107021323218</v>
      </c>
      <c r="D50" s="9">
        <f>Data!R49/Data!R48</f>
        <v>1.1543262742655453</v>
      </c>
      <c r="E50" s="9">
        <f>Data!O49/Data!O48</f>
        <v>1.0285267</v>
      </c>
      <c r="F50" s="9">
        <v>1.0696968018785977</v>
      </c>
      <c r="G50" s="9">
        <v>1.0845075590782327</v>
      </c>
      <c r="I50">
        <v>2007</v>
      </c>
      <c r="J50" s="2">
        <f>(Data!I49-Data!I48)/100</f>
        <v>-1.9186617057229398E-2</v>
      </c>
      <c r="K50" s="2">
        <f>(Data!H49-Data!H48*Data!S49/Data!S48)/100</f>
        <v>-1.3768767983954202E-2</v>
      </c>
      <c r="L50" s="2">
        <f t="shared" si="2"/>
        <v>2.0147331736005747E-2</v>
      </c>
      <c r="M50" s="2">
        <f>Data!N48/Data!C48-Data!N48/Data!C49</f>
        <v>2.2899574855179058E-2</v>
      </c>
      <c r="N50" s="2">
        <f>Data!I48*(F50/(C50*D50)-1)/100</f>
        <v>-1.3626278187209007E-2</v>
      </c>
      <c r="O50" s="2">
        <f>Data!H48*(Data!S49/Data!S48)*(G50/(E50*C50)-1)/100</f>
        <v>-4.0495523383383336E-3</v>
      </c>
      <c r="P50" s="2">
        <f>Data!F49/100</f>
        <v>-4.5033859684593613E-2</v>
      </c>
      <c r="Q50" s="2">
        <f t="shared" si="1"/>
        <v>7.2801211760142162E-2</v>
      </c>
    </row>
    <row r="51" spans="1:17" x14ac:dyDescent="0.3">
      <c r="A51">
        <v>2008</v>
      </c>
      <c r="B51" s="8">
        <f>Data!N50/Data!C50</f>
        <v>0.1237987012987013</v>
      </c>
      <c r="C51" s="9">
        <f>Data!P50/Data!P49</f>
        <v>1.0521582733812949</v>
      </c>
      <c r="D51" s="9">
        <f>Data!R50/Data!R49</f>
        <v>1.3020785323246065</v>
      </c>
      <c r="E51" s="9">
        <f>Data!O50/Data!O49</f>
        <v>1.0383910000000001</v>
      </c>
      <c r="F51" s="9">
        <v>1.0981499003420208</v>
      </c>
      <c r="G51" s="9">
        <v>1.0910089324937766</v>
      </c>
      <c r="I51">
        <v>2008</v>
      </c>
      <c r="J51" s="2">
        <f>(Data!I50-Data!I49)/100</f>
        <v>-2.7737402664240143E-2</v>
      </c>
      <c r="K51" s="2">
        <f>(Data!H50-Data!H49*Data!S50/Data!S49)/100</f>
        <v>5.9753119173073796E-5</v>
      </c>
      <c r="L51" s="2">
        <f t="shared" si="2"/>
        <v>-8.8519254704050587E-3</v>
      </c>
      <c r="M51" s="2">
        <f>Data!N49/Data!C49-Data!N49/Data!C50</f>
        <v>3.5825065966272829E-2</v>
      </c>
      <c r="N51" s="2">
        <f>Data!I49*(F51/(C51*D51)-1)/100</f>
        <v>-1.4456827032866555E-2</v>
      </c>
      <c r="O51" s="2">
        <f>Data!H49*(Data!S50/Data!S49)*(G51/(E51*C51)-1)/100</f>
        <v>-1.3352767723817923E-4</v>
      </c>
      <c r="P51" s="2">
        <f>Data!F50/100</f>
        <v>-1.0858293978748524E-3</v>
      </c>
      <c r="Q51" s="2">
        <f t="shared" si="1"/>
        <v>1.4971675058780283E-2</v>
      </c>
    </row>
    <row r="52" spans="1:17" x14ac:dyDescent="0.3">
      <c r="A52">
        <v>2009</v>
      </c>
      <c r="B52" s="8">
        <f>Data!N51/Data!C51</f>
        <v>0.14761487346246288</v>
      </c>
      <c r="C52" s="9">
        <f>Data!P51/Data!P50</f>
        <v>0.96923076923076923</v>
      </c>
      <c r="D52" s="9">
        <f>Data!R51/Data!R50</f>
        <v>1.0769669081145481</v>
      </c>
      <c r="E52" s="9">
        <f>Data!O51/Data!O50</f>
        <v>0.996</v>
      </c>
      <c r="F52" s="9">
        <v>1.1339879463374554</v>
      </c>
      <c r="G52" s="9">
        <v>1.0819408632756253</v>
      </c>
      <c r="I52">
        <v>2009</v>
      </c>
      <c r="J52" s="2">
        <f>(Data!I51-Data!I50)/100</f>
        <v>3.0096381171493568E-2</v>
      </c>
      <c r="K52" s="2">
        <f>(Data!H51-Data!H50*Data!S51/Data!S50)/100</f>
        <v>1.9149830470701179E-2</v>
      </c>
      <c r="L52" s="2">
        <f t="shared" si="2"/>
        <v>2.3816172163761584E-2</v>
      </c>
      <c r="M52" s="2">
        <f>Data!N50/Data!C50-Data!N50/Data!C51</f>
        <v>5.1983902567106222E-3</v>
      </c>
      <c r="N52" s="2">
        <f>Data!I50*(F52/(C52*D52)-1)/100</f>
        <v>3.8971370007846087E-3</v>
      </c>
      <c r="O52" s="2">
        <f>Data!H50*(Data!S51/Data!S50)*(G52/(E52*C52)-1)/100</f>
        <v>1.0568490100791146E-2</v>
      </c>
      <c r="P52" s="2">
        <f>Data!F51/100</f>
        <v>3.7316284462038739E-2</v>
      </c>
      <c r="Q52" s="2">
        <f t="shared" si="1"/>
        <v>2.6478862499052465E-2</v>
      </c>
    </row>
    <row r="53" spans="1:17" x14ac:dyDescent="0.3">
      <c r="A53">
        <v>2010</v>
      </c>
      <c r="B53" s="8">
        <f>Data!N52/Data!C52</f>
        <v>0.12632572777340675</v>
      </c>
      <c r="C53" s="9">
        <f>Data!P52/Data!P51</f>
        <v>0.98412698412698407</v>
      </c>
      <c r="D53" s="9">
        <f>Data!R52/Data!R51</f>
        <v>1.4607676521516066</v>
      </c>
      <c r="E53" s="9">
        <f>Data!O52/Data!O51</f>
        <v>1.016</v>
      </c>
      <c r="F53" s="9">
        <v>1.138842796497094</v>
      </c>
      <c r="G53" s="9">
        <v>1.0793180977317358</v>
      </c>
      <c r="I53">
        <v>2010</v>
      </c>
      <c r="J53" s="2">
        <f>(Data!I52-Data!I51)/100</f>
        <v>1.3494486274307178E-2</v>
      </c>
      <c r="K53" s="2">
        <f>(Data!H52-Data!H51*Data!S52/Data!S51)/100</f>
        <v>4.8330448556545844E-3</v>
      </c>
      <c r="L53" s="2">
        <f t="shared" si="2"/>
        <v>-2.1289145689056127E-2</v>
      </c>
      <c r="M53" s="2">
        <f>Data!N51/Data!C51-Data!N51/Data!C52</f>
        <v>4.4931946633194594E-2</v>
      </c>
      <c r="N53" s="2">
        <f>Data!I51*(F53/(C53*D53)-1)/100</f>
        <v>-1.5630412738300466E-2</v>
      </c>
      <c r="O53" s="2">
        <f>Data!H51*(Data!S52/Data!S51)*(G53/(E53*C53)-1)/100</f>
        <v>7.1214209744453151E-3</v>
      </c>
      <c r="P53" s="2">
        <f>Data!F52/100</f>
        <v>2.0894568253343824E-2</v>
      </c>
      <c r="Q53" s="2">
        <f t="shared" si="1"/>
        <v>2.9584755584611551E-2</v>
      </c>
    </row>
    <row r="54" spans="1:17" x14ac:dyDescent="0.3">
      <c r="A54">
        <v>2011</v>
      </c>
      <c r="B54" s="8">
        <f>Data!N53/Data!C53</f>
        <v>0.14198821362799263</v>
      </c>
      <c r="C54" s="9">
        <f>Data!P53/Data!P52</f>
        <v>1.0412186379928314</v>
      </c>
      <c r="D54" s="9">
        <f>Data!R53/Data!R52</f>
        <v>1.2822216856362019</v>
      </c>
      <c r="E54" s="9">
        <f>Data!O53/Data!O52</f>
        <v>1.032</v>
      </c>
      <c r="F54" s="9">
        <v>1.1691155929898109</v>
      </c>
      <c r="G54" s="9">
        <v>1.0839927620385124</v>
      </c>
      <c r="I54">
        <v>2011</v>
      </c>
      <c r="J54" s="2">
        <f>(Data!I53-Data!I52)/100</f>
        <v>2.4600926372702878E-2</v>
      </c>
      <c r="K54" s="2">
        <f>(Data!H53-Data!H52*Data!S53/Data!S52)/100</f>
        <v>1.1551369083369139E-2</v>
      </c>
      <c r="L54" s="2">
        <f t="shared" si="2"/>
        <v>1.5662485854585878E-2</v>
      </c>
      <c r="M54" s="2">
        <f>Data!N52/Data!C52-Data!N52/Data!C53</f>
        <v>3.1704733298268631E-2</v>
      </c>
      <c r="N54" s="2">
        <f>Data!I52*(F54/(C54*D54)-1)/100</f>
        <v>-1.1027282250511224E-2</v>
      </c>
      <c r="O54" s="2">
        <f>Data!H52*(Data!S53/Data!S52)*(G54/(E54*C54)-1)/100</f>
        <v>1.1061191439381733E-3</v>
      </c>
      <c r="P54" s="2">
        <f>Data!F53/100</f>
        <v>1.84424817679558E-2</v>
      </c>
      <c r="Q54" s="2">
        <f t="shared" si="1"/>
        <v>7.4998195947543769E-2</v>
      </c>
    </row>
    <row r="55" spans="1:17" x14ac:dyDescent="0.3">
      <c r="A55">
        <v>2012</v>
      </c>
      <c r="B55" s="8">
        <f>Data!N54/Data!C54</f>
        <v>0.16849770712320392</v>
      </c>
      <c r="C55" s="9">
        <f>Data!P54/Data!P53</f>
        <v>1.0567986230636832</v>
      </c>
      <c r="D55" s="9">
        <f>Data!R54/Data!R53</f>
        <v>1.1400348385826604</v>
      </c>
      <c r="E55" s="9">
        <f>Data!O54/Data!O53</f>
        <v>1.0209999999999999</v>
      </c>
      <c r="F55" s="9">
        <v>1.1750893130791711</v>
      </c>
      <c r="G55" s="9">
        <v>1.0921667472320051</v>
      </c>
      <c r="I55">
        <v>2012</v>
      </c>
      <c r="J55" s="2">
        <f>(Data!I54-Data!I53)/100</f>
        <v>4.2432320053283699E-2</v>
      </c>
      <c r="K55" s="2">
        <f>(Data!H54-Data!H53*Data!S54/Data!S53)/100</f>
        <v>-3.8225297859982989E-3</v>
      </c>
      <c r="L55" s="2">
        <f t="shared" si="2"/>
        <v>2.6509493495211284E-2</v>
      </c>
      <c r="M55" s="2">
        <f>Data!N53/Data!C53-Data!N53/Data!C54</f>
        <v>2.4134957742942192E-2</v>
      </c>
      <c r="N55" s="2">
        <f>Data!I53*(F55/(C55*D55)-1)/100</f>
        <v>-2.793127868808335E-3</v>
      </c>
      <c r="O55" s="2">
        <f>Data!H53*(Data!S54/Data!S53)*(G55/(E55*C55)-1)/100</f>
        <v>1.5010242068515783E-3</v>
      </c>
      <c r="P55" s="2">
        <f>Data!F54/100</f>
        <v>2.1740381534698868E-2</v>
      </c>
      <c r="Q55" s="2">
        <f t="shared" si="1"/>
        <v>6.8805963632696754E-2</v>
      </c>
    </row>
    <row r="56" spans="1:17" x14ac:dyDescent="0.3">
      <c r="A56">
        <v>2013</v>
      </c>
      <c r="B56" s="8">
        <f>Data!N55/Data!C55</f>
        <v>0.20533796419983971</v>
      </c>
      <c r="C56" s="9">
        <f>Data!P55/Data!P54</f>
        <v>1.0130293159609121</v>
      </c>
      <c r="D56" s="9">
        <f>Data!R55/Data!R54</f>
        <v>1.3554969065353195</v>
      </c>
      <c r="E56" s="9">
        <f>Data!O55/Data!O54</f>
        <v>1.0149999999999999</v>
      </c>
      <c r="F56" s="9">
        <v>1.1790543211073019</v>
      </c>
      <c r="G56" s="9">
        <v>1.0894819120593611</v>
      </c>
      <c r="I56">
        <v>2013</v>
      </c>
      <c r="J56" s="2">
        <f>(Data!I55-Data!I54)/100</f>
        <v>4.1503244779487004E-2</v>
      </c>
      <c r="K56" s="2">
        <f>(Data!H55-Data!H54*Data!S55/Data!S54)/100</f>
        <v>-5.3384737970358391E-3</v>
      </c>
      <c r="L56" s="2">
        <f t="shared" si="2"/>
        <v>3.6840257076635796E-2</v>
      </c>
      <c r="M56" s="2">
        <f>Data!N54/Data!C54-Data!N54/Data!C55</f>
        <v>4.5789540768230191E-2</v>
      </c>
      <c r="N56" s="2">
        <f>Data!I54*(F56/(C56*D56)-1)/100</f>
        <v>-2.2015318129084055E-2</v>
      </c>
      <c r="O56" s="2">
        <f>Data!H54*(Data!S55/Data!S54)*(G56/(E56*C56)-1)/100</f>
        <v>7.7846750191660633E-3</v>
      </c>
      <c r="P56" s="2">
        <f>Data!F55/100</f>
        <v>7.0000000000000007E-2</v>
      </c>
      <c r="Q56" s="2">
        <f t="shared" si="1"/>
        <v>6.3025211937235134E-2</v>
      </c>
    </row>
    <row r="57" spans="1:17" x14ac:dyDescent="0.3">
      <c r="A57">
        <v>2014</v>
      </c>
      <c r="B57" s="8">
        <f>Data!N56/Data!C56</f>
        <v>0.25006404031406704</v>
      </c>
      <c r="C57" s="9">
        <f>Data!P56/Data!P55</f>
        <v>0.96141479099678462</v>
      </c>
      <c r="D57" s="9">
        <f>Data!R56/Data!R55</f>
        <v>1.4038902013787145</v>
      </c>
      <c r="E57" s="9">
        <f>Data!O56/Data!O55</f>
        <v>1.016</v>
      </c>
      <c r="F57" s="9">
        <v>1.147041456314992</v>
      </c>
      <c r="G57" s="9">
        <v>1.0884999218593021</v>
      </c>
      <c r="I57">
        <v>2014</v>
      </c>
      <c r="J57" s="2">
        <f>(Data!I56-Data!I55)/100</f>
        <v>-2.9371253608477589E-3</v>
      </c>
      <c r="K57" s="2">
        <f>(Data!H56-Data!H55*Data!S56/Data!S55)/100</f>
        <v>-8.5771309787505243E-4</v>
      </c>
      <c r="L57" s="2">
        <f t="shared" si="2"/>
        <v>4.4726076114227326E-2</v>
      </c>
      <c r="M57" s="2">
        <f>Data!N55/Data!C55-Data!N55/Data!C56</f>
        <v>5.3204155807123954E-2</v>
      </c>
      <c r="N57" s="2">
        <f>Data!I55*(F57/(C57*D57)-1)/100</f>
        <v>-2.9619426761888751E-2</v>
      </c>
      <c r="O57" s="2">
        <f>Data!H55*(Data!S56/Data!S55)*(G57/(E57*C57)-1)/100</f>
        <v>1.0372295906473155E-2</v>
      </c>
      <c r="P57" s="2">
        <f>Data!F56/100</f>
        <v>7.0000000000000007E-2</v>
      </c>
      <c r="Q57" s="2">
        <f t="shared" si="1"/>
        <v>4.3382524318044062E-2</v>
      </c>
    </row>
    <row r="58" spans="1:17" x14ac:dyDescent="0.3">
      <c r="A58">
        <v>2015</v>
      </c>
      <c r="B58" s="8">
        <f>Data!N57/Data!C57</f>
        <v>0.2657038527542197</v>
      </c>
      <c r="C58" s="9">
        <f>Data!P57/Data!P56</f>
        <v>0.93812709030100339</v>
      </c>
      <c r="D58" s="9">
        <f>Data!R57/Data!R56</f>
        <v>2.1188601077156779</v>
      </c>
      <c r="E58" s="9">
        <f>Data!O57/Data!O56</f>
        <v>1.0009999999999999</v>
      </c>
      <c r="F58" s="9">
        <v>1.1300032518550864</v>
      </c>
      <c r="G58" s="9">
        <v>1.0867598873967419</v>
      </c>
      <c r="I58">
        <v>2015</v>
      </c>
      <c r="J58" s="2">
        <f>(Data!I57-Data!I56)/100</f>
        <v>-5.928443996099636E-2</v>
      </c>
      <c r="K58" s="2">
        <f>(Data!H57-Data!H56*Data!S57/Data!S56)/100</f>
        <v>1.9135686723555346E-3</v>
      </c>
      <c r="L58" s="2">
        <f t="shared" si="2"/>
        <v>1.5639812440152667E-2</v>
      </c>
      <c r="M58" s="2">
        <f>Data!N56/Data!C56-Data!N56/Data!C57</f>
        <v>0.12426215177739666</v>
      </c>
      <c r="N58" s="2">
        <f>Data!I56*(F58/(C58*D58)-1)/100</f>
        <v>-8.3848593793198992E-2</v>
      </c>
      <c r="O58" s="2">
        <f>Data!H56*(Data!S57/Data!S56)*(G58/(E58*C58)-1)/100</f>
        <v>6.6756105939373951E-3</v>
      </c>
      <c r="P58" s="2">
        <f>Data!F57/100</f>
        <v>7.0000000000000007E-2</v>
      </c>
      <c r="Q58" s="2">
        <f t="shared" si="1"/>
        <v>8.9704076128170093E-2</v>
      </c>
    </row>
    <row r="59" spans="1:17" x14ac:dyDescent="0.3">
      <c r="A59">
        <v>2016</v>
      </c>
      <c r="B59" s="8">
        <f>Data!N58/Data!C58</f>
        <v>0.22648603344614743</v>
      </c>
      <c r="C59" s="9">
        <f>Data!P58/Data!P57</f>
        <v>0.83550000000000002</v>
      </c>
      <c r="D59" s="9">
        <f>Data!R58/Data!R57</f>
        <v>4.7181537928677901</v>
      </c>
      <c r="E59" s="9">
        <f>Data!O58/Data!O57</f>
        <v>1.0129999999999999</v>
      </c>
      <c r="F59" s="9">
        <v>1.11901876698528</v>
      </c>
      <c r="G59" s="9">
        <v>1.086570111915734</v>
      </c>
      <c r="I59">
        <v>2016</v>
      </c>
      <c r="J59" s="2">
        <f>(Data!I58-Data!I57)/100</f>
        <v>-9.2211760168721998E-2</v>
      </c>
      <c r="K59" s="2">
        <f>(Data!H58-Data!H57*Data!S58/Data!S57)/100</f>
        <v>4.5203402802309082E-3</v>
      </c>
      <c r="L59" s="2">
        <f t="shared" si="2"/>
        <v>-3.9217819308072277E-2</v>
      </c>
      <c r="M59" s="2">
        <f>Data!N57/Data!C57-Data!N57/Data!C58</f>
        <v>0.19830087326523171</v>
      </c>
      <c r="N59" s="2">
        <f>Data!I57*(F59/(C59*D59)-1)/100</f>
        <v>-9.6696047123971174E-2</v>
      </c>
      <c r="O59" s="2">
        <f>Data!H57*(Data!S58/Data!S57)*(G59/(E59*C59)-1)/100</f>
        <v>4.2906181609327597E-3</v>
      </c>
      <c r="P59" s="2">
        <f>Data!F58/100</f>
        <v>0.11999999999999998</v>
      </c>
      <c r="Q59" s="2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788C8-B567-4C55-8217-0F2EF7FBD705}">
  <dimension ref="A1:F12"/>
  <sheetViews>
    <sheetView tabSelected="1" workbookViewId="0">
      <selection activeCell="A17" sqref="A17"/>
    </sheetView>
  </sheetViews>
  <sheetFormatPr defaultRowHeight="14.4" x14ac:dyDescent="0.3"/>
  <cols>
    <col min="1" max="1" width="19.21875" bestFit="1" customWidth="1"/>
    <col min="2" max="3" width="9.5546875" bestFit="1" customWidth="1"/>
    <col min="4" max="4" width="12" bestFit="1" customWidth="1"/>
    <col min="5" max="5" width="9.5546875" bestFit="1" customWidth="1"/>
    <col min="6" max="6" width="12" bestFit="1" customWidth="1"/>
  </cols>
  <sheetData>
    <row r="1" spans="1:6" ht="16.8" x14ac:dyDescent="0.3">
      <c r="A1" s="4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</row>
    <row r="2" spans="1:6" ht="16.8" x14ac:dyDescent="0.3">
      <c r="A2" s="6" t="s">
        <v>20</v>
      </c>
      <c r="B2" s="7">
        <f>AVERAGE(Calculations!J4:J17)</f>
        <v>1.1137812917614758E-4</v>
      </c>
      <c r="C2" s="7">
        <f>AVERAGE(Calculations!J18:J29)</f>
        <v>9.3993949068403096E-3</v>
      </c>
      <c r="D2" s="7">
        <f>AVERAGE(Calculations!J30:J48)</f>
        <v>-2.3000323729243113E-3</v>
      </c>
      <c r="E2" s="7">
        <f>AVERAGE(Calculations!J49:J59)</f>
        <v>-6.0999973371863546E-3</v>
      </c>
      <c r="F2" s="7">
        <f>AVERAGE(Calculations!J4:J59)</f>
        <v>6.3418694570320267E-5</v>
      </c>
    </row>
    <row r="3" spans="1:6" ht="16.8" x14ac:dyDescent="0.3">
      <c r="A3" s="6" t="s">
        <v>21</v>
      </c>
      <c r="B3" s="7">
        <f>AVERAGE(Calculations!K4:K17)</f>
        <v>-2.0433213181403998E-4</v>
      </c>
      <c r="C3" s="7">
        <f>AVERAGE(Calculations!K18:K29)</f>
        <v>3.4372345793373366E-2</v>
      </c>
      <c r="D3" s="7">
        <f>AVERAGE(Calculations!K30:K48)</f>
        <v>-1.9317643469778385E-2</v>
      </c>
      <c r="E3" s="7">
        <f>AVERAGE(Calculations!K49:K59)</f>
        <v>-2.3714382301927048E-3</v>
      </c>
      <c r="F3" s="7">
        <f>AVERAGE(Calculations!K4:K59)</f>
        <v>2.944009503066925E-4</v>
      </c>
    </row>
    <row r="4" spans="1:6" ht="16.8" x14ac:dyDescent="0.3">
      <c r="A4" s="6" t="s">
        <v>22</v>
      </c>
      <c r="B4" s="7">
        <f>AVERAGE(Calculations!L4:L17)</f>
        <v>-3.4590778289598264E-4</v>
      </c>
      <c r="C4" s="7">
        <f>AVERAGE(Calculations!L18:L29)</f>
        <v>2.6456678479103387E-3</v>
      </c>
      <c r="D4" s="7">
        <f>AVERAGE(Calculations!L30:L48)</f>
        <v>-1.6008378844905712E-3</v>
      </c>
      <c r="E4" s="7">
        <f>AVERAGE(Calculations!L49:L59)</f>
        <v>1.3610771155067687E-2</v>
      </c>
      <c r="F4" s="7">
        <f>AVERAGE(Calculations!L4:L59)</f>
        <v>2.6108547877643573E-3</v>
      </c>
    </row>
    <row r="5" spans="1:6" ht="16.8" x14ac:dyDescent="0.3">
      <c r="A5" s="6" t="s">
        <v>23</v>
      </c>
      <c r="B5" s="7">
        <f>AVERAGE(Calculations!M4:M17)</f>
        <v>7.172126802615671E-3</v>
      </c>
      <c r="C5" s="7">
        <f>AVERAGE(Calculations!M18:M29)</f>
        <v>1.0283637805647857E-2</v>
      </c>
      <c r="D5" s="7">
        <f>AVERAGE(Calculations!M30:M48)</f>
        <v>2.2471770984755619E-2</v>
      </c>
      <c r="E5" s="7">
        <f>AVERAGE(Calculations!M49:M59)</f>
        <v>5.4887192384179072E-2</v>
      </c>
      <c r="F5" s="7">
        <f>AVERAGE(Calculations!M4:M59)</f>
        <v>2.2402432032870005E-2</v>
      </c>
    </row>
    <row r="6" spans="1:6" ht="16.8" x14ac:dyDescent="0.3">
      <c r="A6" s="6" t="s">
        <v>24</v>
      </c>
      <c r="B6" s="7">
        <f>SUM(B2:B5)</f>
        <v>6.7332650170817956E-3</v>
      </c>
      <c r="C6" s="7">
        <f>SUM(C2:C5)</f>
        <v>5.6701046353771871E-2</v>
      </c>
      <c r="D6" s="7">
        <f>SUM(D2:D5)</f>
        <v>-7.4674274243764771E-4</v>
      </c>
      <c r="E6" s="7">
        <f>SUM(E2:E5)</f>
        <v>6.0026527971867701E-2</v>
      </c>
      <c r="F6" s="7">
        <f>SUM(F2:F5)</f>
        <v>2.5371106465511377E-2</v>
      </c>
    </row>
    <row r="7" spans="1:6" ht="16.8" x14ac:dyDescent="0.3">
      <c r="A7" s="6" t="s">
        <v>25</v>
      </c>
      <c r="B7" s="7"/>
      <c r="C7" s="7"/>
      <c r="D7" s="7"/>
      <c r="E7" s="7"/>
      <c r="F7" s="7"/>
    </row>
    <row r="8" spans="1:6" ht="16.8" x14ac:dyDescent="0.3">
      <c r="A8" s="6" t="s">
        <v>26</v>
      </c>
      <c r="B8" s="7">
        <f>AVERAGE(Calculations!N4:N17)</f>
        <v>-1.71173257916094E-3</v>
      </c>
      <c r="C8" s="7">
        <f>AVERAGE(Calculations!N18:N29)</f>
        <v>-2.4978423570859469E-3</v>
      </c>
      <c r="D8" s="7">
        <f>AVERAGE(Calculations!N30:N48)</f>
        <v>-1.5319170463192408E-2</v>
      </c>
      <c r="E8" s="7">
        <f>AVERAGE(Calculations!N49:N59)</f>
        <v>-2.7589895283839472E-2</v>
      </c>
      <c r="F8" s="7">
        <f>AVERAGE(Calculations!N4:N59)</f>
        <v>-1.158020448778883E-2</v>
      </c>
    </row>
    <row r="9" spans="1:6" ht="16.8" x14ac:dyDescent="0.3">
      <c r="A9" s="6" t="s">
        <v>27</v>
      </c>
      <c r="B9" s="7">
        <f>AVERAGE(Calculations!O4:O17)</f>
        <v>-1.2348257466408222E-3</v>
      </c>
      <c r="C9" s="7">
        <f>AVERAGE(Calculations!O18:O29)</f>
        <v>7.7629266980165151E-3</v>
      </c>
      <c r="D9" s="7">
        <f>AVERAGE(Calculations!O30:O48)</f>
        <v>5.3511108329205477E-3</v>
      </c>
      <c r="E9" s="7">
        <f>AVERAGE(Calculations!O49:O59)</f>
        <v>3.2355533445379446E-3</v>
      </c>
      <c r="F9" s="7">
        <f>AVERAGE(Calculations!O4:O59)</f>
        <v>3.8058884381899018E-3</v>
      </c>
    </row>
    <row r="10" spans="1:6" ht="16.8" x14ac:dyDescent="0.3">
      <c r="A10" s="6" t="s">
        <v>28</v>
      </c>
      <c r="B10" s="7">
        <f>AVERAGE(Calculations!P4:P17)</f>
        <v>-9.04751794117983E-3</v>
      </c>
      <c r="C10" s="7">
        <f>AVERAGE(Calculations!P18:P29)</f>
        <v>-4.1316441660678872E-3</v>
      </c>
      <c r="D10" s="7">
        <f>AVERAGE(Calculations!P30:P48)</f>
        <v>-8.9899300638675607E-3</v>
      </c>
      <c r="E10" s="7">
        <f>AVERAGE(Calculations!P49:P59)</f>
        <v>3.2853245013673656E-2</v>
      </c>
      <c r="F10" s="7">
        <f>AVERAGE(Calculations!P4:P59)</f>
        <v>2.5592933513561539E-4</v>
      </c>
    </row>
    <row r="11" spans="1:6" ht="16.8" x14ac:dyDescent="0.3">
      <c r="A11" s="6" t="s">
        <v>29</v>
      </c>
      <c r="B11" s="7">
        <f>AVERAGE(Calculations!Q4:Q17)</f>
        <v>1.8727341284063389E-2</v>
      </c>
      <c r="C11" s="7">
        <f>AVERAGE(Calculations!Q18:Q29)</f>
        <v>5.5567606178909192E-2</v>
      </c>
      <c r="D11" s="7">
        <f>AVERAGE(Calculations!Q30:Q48)</f>
        <v>1.8211246951701777E-2</v>
      </c>
      <c r="E11" s="7">
        <f>AVERAGE(Calculations!Q49:Q59)</f>
        <v>5.230068108407445E-2</v>
      </c>
      <c r="F11" s="7">
        <f>AVERAGE(Calculations!Q4:Q59)</f>
        <v>3.2691173728125016E-2</v>
      </c>
    </row>
    <row r="12" spans="1:6" ht="16.8" x14ac:dyDescent="0.3">
      <c r="A12" s="6" t="s">
        <v>24</v>
      </c>
      <c r="B12" s="7">
        <f>SUM(B8:B11)</f>
        <v>6.7332650170817965E-3</v>
      </c>
      <c r="C12" s="7">
        <f>SUM(C8:C11)</f>
        <v>5.6701046353771871E-2</v>
      </c>
      <c r="D12" s="7">
        <f>SUM(D8:D11)</f>
        <v>-7.4674274243764424E-4</v>
      </c>
      <c r="E12" s="7">
        <f>SUM(E8:E11)</f>
        <v>6.0799584158446579E-2</v>
      </c>
      <c r="F12" s="7">
        <f>SUM(F8:F11)</f>
        <v>2.5172787013661702E-2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418B-6E84-4DF4-9960-977C977BB16A}">
  <dimension ref="A1"/>
  <sheetViews>
    <sheetView zoomScale="70" zoomScaleNormal="70" workbookViewId="0">
      <selection activeCell="Z18" sqref="Z18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Calculations</vt:lpstr>
      <vt:lpstr>Results</vt:lpstr>
      <vt:lpstr>Plots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2019-02-24T18:38:28Z</dcterms:created>
  <dcterms:modified xsi:type="dcterms:W3CDTF">2022-02-18T17:48:38Z</dcterms:modified>
</cp:coreProperties>
</file>