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35E1E4D1-6A55-49ED-8C4B-879848FA8E72}" xr6:coauthVersionLast="47" xr6:coauthVersionMax="47" xr10:uidLastSave="{00000000-0000-0000-0000-000000000000}"/>
  <bookViews>
    <workbookView xWindow="4008" yWindow="3732" windowWidth="17280" windowHeight="8976" tabRatio="757" activeTab="1" xr2:uid="{00000000-000D-0000-FFFF-FFFF00000000}"/>
  </bookViews>
  <sheets>
    <sheet name="Data" sheetId="22" r:id="rId1"/>
    <sheet name="Figure 1" sheetId="4" r:id="rId2"/>
    <sheet name="Figure 2" sheetId="23" r:id="rId3"/>
    <sheet name="Figure 3" sheetId="24" r:id="rId4"/>
    <sheet name="Source Fig4 2011Bench" sheetId="58" r:id="rId5"/>
    <sheet name="Source Fig4 multiple bench" sheetId="59" r:id="rId6"/>
    <sheet name="Figure 4" sheetId="25" r:id="rId7"/>
    <sheet name="Source Fig5" sheetId="54" r:id="rId8"/>
    <sheet name="Figure 5" sheetId="26" r:id="rId9"/>
    <sheet name="Source Fig6" sheetId="55" r:id="rId10"/>
    <sheet name="Figure 6" sheetId="27" r:id="rId11"/>
    <sheet name="Source Fig7" sheetId="56" r:id="rId12"/>
    <sheet name="Figure 7" sheetId="28" r:id="rId13"/>
    <sheet name="FIgure 8" sheetId="29" r:id="rId14"/>
    <sheet name="Figure 9" sheetId="30" r:id="rId15"/>
    <sheet name="Figure 10" sheetId="32" r:id="rId16"/>
    <sheet name="Figure 11" sheetId="33" r:id="rId17"/>
    <sheet name="Source Fig12" sheetId="57" r:id="rId18"/>
    <sheet name="Figure 12" sheetId="34" r:id="rId19"/>
    <sheet name="Figure 13" sheetId="35" r:id="rId20"/>
    <sheet name="Figure 14" sheetId="36" r:id="rId21"/>
    <sheet name="Figure 15" sheetId="37" r:id="rId22"/>
    <sheet name="Figure 15b" sheetId="38" r:id="rId23"/>
    <sheet name="Figure 16a" sheetId="39" r:id="rId24"/>
    <sheet name="Figure 16b" sheetId="40" r:id="rId25"/>
    <sheet name="Figure 17c" sheetId="41" r:id="rId26"/>
    <sheet name="Figure 18a" sheetId="43" r:id="rId27"/>
    <sheet name="Figure 18b" sheetId="44" r:id="rId28"/>
    <sheet name="Figure 18c" sheetId="45" r:id="rId29"/>
    <sheet name="Figure 18d" sheetId="46" r:id="rId30"/>
    <sheet name="Figure 18e" sheetId="47" r:id="rId31"/>
    <sheet name="Figure 18f" sheetId="48" r:id="rId32"/>
    <sheet name="Figure 18g" sheetId="49" r:id="rId33"/>
    <sheet name="Figure 18h" sheetId="50" r:id="rId34"/>
    <sheet name="Figure 19" sheetId="51" r:id="rId35"/>
    <sheet name="Figure 20a" sheetId="52" r:id="rId36"/>
    <sheet name="Figure 20b" sheetId="53" r:id="rId37"/>
    <sheet name="Data budget accounting" sheetId="42" r:id="rId38"/>
    <sheet name="List" sheetId="60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46" l="1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5" i="46"/>
  <c r="B5" i="53" l="1"/>
  <c r="C5" i="53"/>
  <c r="B6" i="53"/>
  <c r="C6" i="53"/>
  <c r="B7" i="53"/>
  <c r="C7" i="53"/>
  <c r="B8" i="53"/>
  <c r="C8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B15" i="53"/>
  <c r="C15" i="53"/>
  <c r="B16" i="53"/>
  <c r="C16" i="53"/>
  <c r="B17" i="53"/>
  <c r="C17" i="53"/>
  <c r="B18" i="53"/>
  <c r="C18" i="53"/>
  <c r="B19" i="53"/>
  <c r="C19" i="53"/>
  <c r="B20" i="53"/>
  <c r="C20" i="53"/>
  <c r="B21" i="53"/>
  <c r="C21" i="53"/>
  <c r="B22" i="53"/>
  <c r="C22" i="53"/>
  <c r="B23" i="53"/>
  <c r="C23" i="53"/>
  <c r="B24" i="53"/>
  <c r="C24" i="53"/>
  <c r="B25" i="53"/>
  <c r="C25" i="53"/>
  <c r="B26" i="53"/>
  <c r="C26" i="53"/>
  <c r="B27" i="53"/>
  <c r="C27" i="53"/>
  <c r="B28" i="53"/>
  <c r="C28" i="53"/>
  <c r="B29" i="53"/>
  <c r="C29" i="53"/>
  <c r="B30" i="53"/>
  <c r="C30" i="53"/>
  <c r="B31" i="53"/>
  <c r="C31" i="53"/>
  <c r="B32" i="53"/>
  <c r="C32" i="53"/>
  <c r="B33" i="53"/>
  <c r="C33" i="53"/>
  <c r="B34" i="53"/>
  <c r="C34" i="53"/>
  <c r="B35" i="53"/>
  <c r="C35" i="53"/>
  <c r="B36" i="53"/>
  <c r="C36" i="53"/>
  <c r="B37" i="53"/>
  <c r="C37" i="53"/>
  <c r="B38" i="53"/>
  <c r="C38" i="53"/>
  <c r="B39" i="53"/>
  <c r="C39" i="53"/>
  <c r="B40" i="53"/>
  <c r="C40" i="53"/>
  <c r="B41" i="53"/>
  <c r="C41" i="53"/>
  <c r="B42" i="53"/>
  <c r="C42" i="53"/>
  <c r="B43" i="53"/>
  <c r="C43" i="53"/>
  <c r="B44" i="53"/>
  <c r="C44" i="53"/>
  <c r="B45" i="53"/>
  <c r="C45" i="53"/>
  <c r="B46" i="53"/>
  <c r="C46" i="53"/>
  <c r="B47" i="53"/>
  <c r="C47" i="53"/>
  <c r="B48" i="53"/>
  <c r="C48" i="53"/>
  <c r="B49" i="53"/>
  <c r="C49" i="53"/>
  <c r="B50" i="53"/>
  <c r="C50" i="53"/>
  <c r="B51" i="53"/>
  <c r="C51" i="53"/>
  <c r="B52" i="53"/>
  <c r="C52" i="53"/>
  <c r="B53" i="53"/>
  <c r="C53" i="53"/>
  <c r="B54" i="53"/>
  <c r="C54" i="53"/>
  <c r="B55" i="53"/>
  <c r="C55" i="53"/>
  <c r="B56" i="53"/>
  <c r="C56" i="53"/>
  <c r="B57" i="53"/>
  <c r="C57" i="53"/>
  <c r="B58" i="53"/>
  <c r="C58" i="53"/>
  <c r="B59" i="53"/>
  <c r="C59" i="53"/>
  <c r="B60" i="53"/>
  <c r="C60" i="53"/>
  <c r="C4" i="53"/>
  <c r="B4" i="53"/>
  <c r="B5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4" i="52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5" i="50"/>
  <c r="B6" i="49"/>
  <c r="B7" i="49"/>
  <c r="B8" i="49"/>
  <c r="B9" i="49"/>
  <c r="B10" i="49"/>
  <c r="B11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40" i="49"/>
  <c r="B41" i="49"/>
  <c r="B42" i="49"/>
  <c r="B43" i="49"/>
  <c r="B44" i="49"/>
  <c r="B45" i="49"/>
  <c r="B46" i="49"/>
  <c r="B47" i="49"/>
  <c r="B48" i="49"/>
  <c r="B49" i="49"/>
  <c r="B50" i="49"/>
  <c r="B51" i="49"/>
  <c r="B52" i="49"/>
  <c r="B53" i="49"/>
  <c r="B54" i="49"/>
  <c r="B55" i="49"/>
  <c r="B56" i="49"/>
  <c r="B57" i="49"/>
  <c r="B58" i="49"/>
  <c r="B59" i="49"/>
  <c r="B60" i="49"/>
  <c r="B5" i="49"/>
  <c r="B6" i="48"/>
  <c r="B7" i="48"/>
  <c r="B8" i="48"/>
  <c r="B9" i="48"/>
  <c r="B10" i="48"/>
  <c r="B11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40" i="48"/>
  <c r="B41" i="48"/>
  <c r="B42" i="48"/>
  <c r="B43" i="48"/>
  <c r="B44" i="48"/>
  <c r="B45" i="48"/>
  <c r="B46" i="48"/>
  <c r="B47" i="48"/>
  <c r="B48" i="48"/>
  <c r="B49" i="48"/>
  <c r="B50" i="48"/>
  <c r="B51" i="48"/>
  <c r="B52" i="48"/>
  <c r="B53" i="48"/>
  <c r="B54" i="48"/>
  <c r="B55" i="48"/>
  <c r="B56" i="48"/>
  <c r="B57" i="48"/>
  <c r="B58" i="48"/>
  <c r="B59" i="48"/>
  <c r="B60" i="48"/>
  <c r="B5" i="48"/>
  <c r="B6" i="47"/>
  <c r="B7" i="47"/>
  <c r="B8" i="47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54" i="47"/>
  <c r="B55" i="47"/>
  <c r="B56" i="47"/>
  <c r="B57" i="47"/>
  <c r="B58" i="47"/>
  <c r="B59" i="47"/>
  <c r="B60" i="47"/>
  <c r="B5" i="47"/>
  <c r="B6" i="45"/>
  <c r="B7" i="45"/>
  <c r="B8" i="45"/>
  <c r="B9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53" i="45"/>
  <c r="B54" i="45"/>
  <c r="B55" i="45"/>
  <c r="B56" i="45"/>
  <c r="B57" i="45"/>
  <c r="B58" i="45"/>
  <c r="B59" i="45"/>
  <c r="B60" i="45"/>
  <c r="B5" i="45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3" i="44"/>
  <c r="B54" i="44"/>
  <c r="B55" i="44"/>
  <c r="B56" i="44"/>
  <c r="B57" i="44"/>
  <c r="B58" i="44"/>
  <c r="B59" i="44"/>
  <c r="B60" i="44"/>
  <c r="B5" i="44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57" i="43"/>
  <c r="B58" i="43"/>
  <c r="B59" i="43"/>
  <c r="B60" i="43"/>
  <c r="B5" i="43"/>
  <c r="C4" i="60" l="1"/>
  <c r="C5" i="60" s="1"/>
  <c r="C6" i="60" s="1"/>
  <c r="C7" i="60" s="1"/>
  <c r="C8" i="60" s="1"/>
  <c r="C9" i="60" s="1"/>
  <c r="C10" i="60" s="1"/>
  <c r="C11" i="60" s="1"/>
  <c r="C12" i="60" s="1"/>
  <c r="C13" i="60" s="1"/>
  <c r="C14" i="60" s="1"/>
  <c r="C15" i="60" s="1"/>
  <c r="C16" i="60" s="1"/>
  <c r="C17" i="60" s="1"/>
  <c r="C18" i="60" s="1"/>
  <c r="C19" i="60" s="1"/>
  <c r="C20" i="60" s="1"/>
  <c r="C21" i="60" s="1"/>
  <c r="C22" i="60" s="1"/>
  <c r="C23" i="60" s="1"/>
  <c r="C24" i="60" s="1"/>
  <c r="C25" i="60" s="1"/>
  <c r="C26" i="60" s="1"/>
  <c r="C27" i="60" s="1"/>
  <c r="C28" i="60" s="1"/>
  <c r="C29" i="60" s="1"/>
  <c r="C30" i="60" s="1"/>
  <c r="C31" i="60" s="1"/>
  <c r="C32" i="60" s="1"/>
  <c r="B5" i="25"/>
  <c r="C5" i="25"/>
  <c r="B6" i="25"/>
  <c r="C6" i="25"/>
  <c r="B7" i="25"/>
  <c r="C7" i="25"/>
  <c r="B8" i="25"/>
  <c r="C8" i="25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27" i="25"/>
  <c r="C27" i="25"/>
  <c r="B28" i="25"/>
  <c r="C28" i="25"/>
  <c r="B29" i="25"/>
  <c r="C29" i="25"/>
  <c r="B30" i="25"/>
  <c r="C30" i="25"/>
  <c r="B31" i="25"/>
  <c r="C31" i="25"/>
  <c r="B32" i="25"/>
  <c r="C32" i="25"/>
  <c r="B33" i="25"/>
  <c r="C33" i="25"/>
  <c r="B34" i="25"/>
  <c r="C34" i="25"/>
  <c r="B35" i="25"/>
  <c r="C35" i="25"/>
  <c r="B36" i="25"/>
  <c r="C36" i="25"/>
  <c r="B37" i="25"/>
  <c r="C37" i="25"/>
  <c r="B38" i="25"/>
  <c r="C38" i="25"/>
  <c r="B39" i="25"/>
  <c r="C39" i="25"/>
  <c r="B40" i="25"/>
  <c r="C40" i="25"/>
  <c r="B41" i="25"/>
  <c r="C41" i="25"/>
  <c r="B42" i="25"/>
  <c r="C42" i="25"/>
  <c r="B43" i="25"/>
  <c r="C43" i="25"/>
  <c r="B44" i="25"/>
  <c r="C44" i="25"/>
  <c r="B45" i="25"/>
  <c r="C45" i="25"/>
  <c r="B46" i="25"/>
  <c r="C46" i="25"/>
  <c r="B47" i="25"/>
  <c r="C47" i="25"/>
  <c r="B48" i="25"/>
  <c r="C48" i="25"/>
  <c r="B49" i="25"/>
  <c r="C49" i="25"/>
  <c r="B50" i="25"/>
  <c r="C50" i="25"/>
  <c r="B51" i="25"/>
  <c r="C51" i="25"/>
  <c r="B52" i="25"/>
  <c r="C52" i="25"/>
  <c r="B53" i="25"/>
  <c r="C53" i="25"/>
  <c r="B54" i="25"/>
  <c r="C54" i="25"/>
  <c r="B55" i="25"/>
  <c r="C55" i="25"/>
  <c r="B56" i="25"/>
  <c r="C56" i="25"/>
  <c r="B57" i="25"/>
  <c r="C57" i="25"/>
  <c r="B58" i="25"/>
  <c r="C58" i="25"/>
  <c r="B59" i="25"/>
  <c r="C59" i="25"/>
  <c r="B60" i="25"/>
  <c r="C60" i="25"/>
  <c r="B61" i="25"/>
  <c r="C61" i="25"/>
  <c r="B62" i="25"/>
  <c r="C62" i="25"/>
  <c r="B63" i="25"/>
  <c r="C63" i="25"/>
  <c r="B64" i="25"/>
  <c r="C64" i="25"/>
  <c r="B65" i="25"/>
  <c r="C65" i="25"/>
  <c r="B66" i="25"/>
  <c r="C66" i="25"/>
  <c r="B67" i="25"/>
  <c r="C67" i="25"/>
  <c r="B68" i="25"/>
  <c r="C68" i="25"/>
  <c r="B69" i="25"/>
  <c r="C69" i="25"/>
  <c r="B70" i="25"/>
  <c r="C70" i="25"/>
  <c r="B71" i="25"/>
  <c r="C71" i="25"/>
  <c r="B72" i="25"/>
  <c r="C72" i="25"/>
  <c r="B73" i="25"/>
  <c r="C73" i="25"/>
  <c r="B74" i="25"/>
  <c r="C74" i="25"/>
  <c r="B75" i="25"/>
  <c r="C75" i="25"/>
  <c r="B76" i="25"/>
  <c r="C76" i="25"/>
  <c r="B77" i="25"/>
  <c r="C77" i="25"/>
  <c r="B78" i="25"/>
  <c r="C78" i="25"/>
  <c r="B79" i="25"/>
  <c r="C79" i="25"/>
  <c r="B80" i="25"/>
  <c r="C80" i="25"/>
  <c r="B81" i="25"/>
  <c r="C81" i="25"/>
  <c r="B82" i="25"/>
  <c r="C82" i="25"/>
  <c r="B83" i="25"/>
  <c r="C83" i="25"/>
  <c r="B84" i="25"/>
  <c r="C84" i="25"/>
  <c r="B85" i="25"/>
  <c r="C85" i="25"/>
  <c r="B86" i="25"/>
  <c r="C86" i="25"/>
  <c r="B87" i="25"/>
  <c r="C87" i="25"/>
  <c r="B88" i="25"/>
  <c r="C88" i="25"/>
  <c r="B89" i="25"/>
  <c r="C89" i="25"/>
  <c r="B90" i="25"/>
  <c r="C90" i="25"/>
  <c r="B91" i="25"/>
  <c r="C91" i="25"/>
  <c r="B92" i="25"/>
  <c r="C92" i="25"/>
  <c r="B93" i="25"/>
  <c r="C93" i="25"/>
  <c r="B94" i="25"/>
  <c r="C94" i="25"/>
  <c r="B95" i="25"/>
  <c r="C95" i="25"/>
  <c r="B96" i="25"/>
  <c r="C96" i="25"/>
  <c r="B97" i="25"/>
  <c r="C97" i="25"/>
  <c r="B98" i="25"/>
  <c r="C98" i="25"/>
  <c r="B99" i="25"/>
  <c r="C99" i="25"/>
  <c r="B100" i="25"/>
  <c r="C100" i="25"/>
  <c r="B101" i="25"/>
  <c r="C101" i="25"/>
  <c r="B102" i="25"/>
  <c r="C102" i="25"/>
  <c r="B103" i="25"/>
  <c r="C103" i="25"/>
  <c r="B104" i="25"/>
  <c r="C104" i="25"/>
  <c r="B105" i="25"/>
  <c r="C105" i="25"/>
  <c r="B106" i="25"/>
  <c r="C106" i="25"/>
  <c r="B107" i="25"/>
  <c r="C107" i="25"/>
  <c r="B108" i="25"/>
  <c r="C108" i="25"/>
  <c r="B109" i="25"/>
  <c r="C109" i="25"/>
  <c r="B110" i="25"/>
  <c r="C110" i="25"/>
  <c r="B111" i="25"/>
  <c r="C111" i="25"/>
  <c r="B112" i="25"/>
  <c r="C112" i="25"/>
  <c r="B113" i="25"/>
  <c r="C113" i="25"/>
  <c r="B114" i="25"/>
  <c r="C114" i="25"/>
  <c r="B115" i="25"/>
  <c r="C115" i="25"/>
  <c r="B116" i="25"/>
  <c r="C116" i="25"/>
  <c r="B117" i="25"/>
  <c r="C117" i="25"/>
  <c r="B118" i="25"/>
  <c r="C118" i="25"/>
  <c r="B119" i="25"/>
  <c r="C119" i="25"/>
  <c r="B120" i="25"/>
  <c r="C120" i="25"/>
  <c r="C4" i="25"/>
  <c r="B4" i="25"/>
  <c r="B5" i="34" l="1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B18" i="34"/>
  <c r="C18" i="34"/>
  <c r="B19" i="34"/>
  <c r="C19" i="34"/>
  <c r="B20" i="34"/>
  <c r="C20" i="34"/>
  <c r="B21" i="34"/>
  <c r="C21" i="34"/>
  <c r="B22" i="34"/>
  <c r="C22" i="34"/>
  <c r="B23" i="34"/>
  <c r="C23" i="34"/>
  <c r="B24" i="34"/>
  <c r="C24" i="34"/>
  <c r="B25" i="34"/>
  <c r="C25" i="34"/>
  <c r="B26" i="34"/>
  <c r="C26" i="34"/>
  <c r="B27" i="34"/>
  <c r="C27" i="34"/>
  <c r="B28" i="34"/>
  <c r="C28" i="34"/>
  <c r="B29" i="34"/>
  <c r="C29" i="34"/>
  <c r="B30" i="34"/>
  <c r="C30" i="34"/>
  <c r="B31" i="34"/>
  <c r="C31" i="34"/>
  <c r="B32" i="34"/>
  <c r="C32" i="34"/>
  <c r="B33" i="34"/>
  <c r="C33" i="34"/>
  <c r="B34" i="34"/>
  <c r="C34" i="34"/>
  <c r="B35" i="34"/>
  <c r="C35" i="34"/>
  <c r="B36" i="34"/>
  <c r="C36" i="34"/>
  <c r="B37" i="34"/>
  <c r="C37" i="34"/>
  <c r="B38" i="34"/>
  <c r="C38" i="34"/>
  <c r="B39" i="34"/>
  <c r="C39" i="34"/>
  <c r="B40" i="34"/>
  <c r="C40" i="34"/>
  <c r="B41" i="34"/>
  <c r="C41" i="34"/>
  <c r="B42" i="34"/>
  <c r="C42" i="34"/>
  <c r="B43" i="34"/>
  <c r="C43" i="34"/>
  <c r="B44" i="34"/>
  <c r="C44" i="34"/>
  <c r="B45" i="34"/>
  <c r="C45" i="34"/>
  <c r="B46" i="34"/>
  <c r="C46" i="34"/>
  <c r="B47" i="34"/>
  <c r="C47" i="34"/>
  <c r="B48" i="34"/>
  <c r="C48" i="34"/>
  <c r="B49" i="34"/>
  <c r="C49" i="34"/>
  <c r="B50" i="34"/>
  <c r="C50" i="34"/>
  <c r="B51" i="34"/>
  <c r="C51" i="34"/>
  <c r="B52" i="34"/>
  <c r="C52" i="34"/>
  <c r="B53" i="34"/>
  <c r="C53" i="34"/>
  <c r="B54" i="34"/>
  <c r="C54" i="34"/>
  <c r="B55" i="34"/>
  <c r="C55" i="34"/>
  <c r="B56" i="34"/>
  <c r="C56" i="34"/>
  <c r="B57" i="34"/>
  <c r="C57" i="34"/>
  <c r="B58" i="34"/>
  <c r="C58" i="34"/>
  <c r="B59" i="34"/>
  <c r="C59" i="34"/>
  <c r="B60" i="34"/>
  <c r="C60" i="34"/>
  <c r="C4" i="34"/>
  <c r="B4" i="34"/>
  <c r="D60" i="28"/>
  <c r="B60" i="28"/>
  <c r="D59" i="28"/>
  <c r="B59" i="28"/>
  <c r="D58" i="28"/>
  <c r="B58" i="28"/>
  <c r="D57" i="28"/>
  <c r="B57" i="28"/>
  <c r="D56" i="28"/>
  <c r="B56" i="28"/>
  <c r="D55" i="28"/>
  <c r="B55" i="28"/>
  <c r="D54" i="28"/>
  <c r="B54" i="28"/>
  <c r="D53" i="28"/>
  <c r="B53" i="28"/>
  <c r="D52" i="28"/>
  <c r="B52" i="28"/>
  <c r="D51" i="28"/>
  <c r="B51" i="28"/>
  <c r="D50" i="28"/>
  <c r="B50" i="28"/>
  <c r="D49" i="28"/>
  <c r="B49" i="28"/>
  <c r="D48" i="28"/>
  <c r="B48" i="28"/>
  <c r="D47" i="28"/>
  <c r="B47" i="28"/>
  <c r="D46" i="28"/>
  <c r="B46" i="28"/>
  <c r="D45" i="28"/>
  <c r="B45" i="28"/>
  <c r="D44" i="28"/>
  <c r="B44" i="28"/>
  <c r="D43" i="28"/>
  <c r="B43" i="28"/>
  <c r="D42" i="28"/>
  <c r="B42" i="28"/>
  <c r="D41" i="28"/>
  <c r="B41" i="28"/>
  <c r="D40" i="28"/>
  <c r="B40" i="28"/>
  <c r="D39" i="28"/>
  <c r="B39" i="28"/>
  <c r="D38" i="28"/>
  <c r="B38" i="28"/>
  <c r="D37" i="28"/>
  <c r="B37" i="28"/>
  <c r="D36" i="28"/>
  <c r="B36" i="28"/>
  <c r="D35" i="28"/>
  <c r="B35" i="28"/>
  <c r="D34" i="28"/>
  <c r="B34" i="28"/>
  <c r="D33" i="28"/>
  <c r="B33" i="28"/>
  <c r="D32" i="28"/>
  <c r="B32" i="28"/>
  <c r="D31" i="28"/>
  <c r="B31" i="28"/>
  <c r="D30" i="28"/>
  <c r="B30" i="28"/>
  <c r="D29" i="28"/>
  <c r="B29" i="28"/>
  <c r="D28" i="28"/>
  <c r="B28" i="28"/>
  <c r="D27" i="28"/>
  <c r="B27" i="28"/>
  <c r="D26" i="28"/>
  <c r="B26" i="28"/>
  <c r="D25" i="28"/>
  <c r="B25" i="28"/>
  <c r="D24" i="28"/>
  <c r="B24" i="28"/>
  <c r="D23" i="28"/>
  <c r="B23" i="28"/>
  <c r="D22" i="28"/>
  <c r="B22" i="28"/>
  <c r="D21" i="28"/>
  <c r="B21" i="28"/>
  <c r="D20" i="28"/>
  <c r="B20" i="28"/>
  <c r="D19" i="28"/>
  <c r="B19" i="28"/>
  <c r="D18" i="28"/>
  <c r="B18" i="28"/>
  <c r="D17" i="28"/>
  <c r="B17" i="28"/>
  <c r="D16" i="28"/>
  <c r="B16" i="28"/>
  <c r="D15" i="28"/>
  <c r="B15" i="28"/>
  <c r="D14" i="28"/>
  <c r="B14" i="28"/>
  <c r="D13" i="28"/>
  <c r="B13" i="28"/>
  <c r="D12" i="28"/>
  <c r="B12" i="28"/>
  <c r="D11" i="28"/>
  <c r="B11" i="28"/>
  <c r="D10" i="28"/>
  <c r="B10" i="28"/>
  <c r="D9" i="28"/>
  <c r="B9" i="28"/>
  <c r="D8" i="28"/>
  <c r="B8" i="28"/>
  <c r="D7" i="28"/>
  <c r="B7" i="28"/>
  <c r="D6" i="28"/>
  <c r="B6" i="28"/>
  <c r="D5" i="28"/>
  <c r="B5" i="28"/>
  <c r="D4" i="28"/>
  <c r="B4" i="28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B18" i="27"/>
  <c r="C18" i="27"/>
  <c r="B19" i="27"/>
  <c r="C19" i="27"/>
  <c r="B20" i="27"/>
  <c r="C20" i="27"/>
  <c r="B21" i="27"/>
  <c r="C21" i="27"/>
  <c r="B22" i="27"/>
  <c r="C22" i="27"/>
  <c r="B23" i="27"/>
  <c r="C23" i="27"/>
  <c r="B24" i="27"/>
  <c r="C24" i="27"/>
  <c r="B25" i="27"/>
  <c r="C25" i="27"/>
  <c r="B26" i="27"/>
  <c r="C26" i="27"/>
  <c r="B27" i="27"/>
  <c r="C27" i="27"/>
  <c r="B28" i="27"/>
  <c r="C28" i="27"/>
  <c r="B29" i="27"/>
  <c r="C29" i="27"/>
  <c r="B30" i="27"/>
  <c r="C30" i="27"/>
  <c r="B31" i="27"/>
  <c r="C31" i="27"/>
  <c r="B32" i="27"/>
  <c r="C32" i="27"/>
  <c r="B33" i="27"/>
  <c r="C33" i="27"/>
  <c r="B34" i="27"/>
  <c r="C34" i="27"/>
  <c r="B35" i="27"/>
  <c r="C35" i="27"/>
  <c r="B36" i="27"/>
  <c r="C36" i="27"/>
  <c r="B37" i="27"/>
  <c r="C37" i="27"/>
  <c r="B38" i="27"/>
  <c r="C38" i="27"/>
  <c r="B39" i="27"/>
  <c r="C39" i="27"/>
  <c r="B40" i="27"/>
  <c r="C40" i="27"/>
  <c r="B41" i="27"/>
  <c r="C41" i="27"/>
  <c r="B42" i="27"/>
  <c r="C42" i="27"/>
  <c r="B43" i="27"/>
  <c r="C43" i="27"/>
  <c r="B44" i="27"/>
  <c r="C44" i="27"/>
  <c r="B45" i="27"/>
  <c r="C45" i="27"/>
  <c r="B46" i="27"/>
  <c r="C46" i="27"/>
  <c r="B47" i="27"/>
  <c r="C47" i="27"/>
  <c r="B48" i="27"/>
  <c r="C48" i="27"/>
  <c r="B49" i="27"/>
  <c r="C49" i="27"/>
  <c r="B50" i="27"/>
  <c r="C50" i="27"/>
  <c r="B51" i="27"/>
  <c r="C51" i="27"/>
  <c r="B52" i="27"/>
  <c r="C52" i="27"/>
  <c r="B53" i="27"/>
  <c r="C53" i="27"/>
  <c r="B54" i="27"/>
  <c r="C54" i="27"/>
  <c r="B55" i="27"/>
  <c r="C55" i="27"/>
  <c r="B56" i="27"/>
  <c r="C56" i="27"/>
  <c r="B57" i="27"/>
  <c r="C57" i="27"/>
  <c r="B58" i="27"/>
  <c r="C58" i="27"/>
  <c r="B59" i="27"/>
  <c r="C59" i="27"/>
  <c r="B60" i="27"/>
  <c r="C60" i="27"/>
  <c r="B61" i="27"/>
  <c r="C61" i="27"/>
  <c r="B62" i="27"/>
  <c r="C62" i="27"/>
  <c r="B63" i="27"/>
  <c r="C63" i="27"/>
  <c r="B64" i="27"/>
  <c r="C64" i="27"/>
  <c r="B65" i="27"/>
  <c r="C65" i="27"/>
  <c r="B66" i="27"/>
  <c r="C66" i="27"/>
  <c r="B67" i="27"/>
  <c r="C67" i="27"/>
  <c r="B68" i="27"/>
  <c r="C68" i="27"/>
  <c r="B69" i="27"/>
  <c r="C69" i="27"/>
  <c r="B70" i="27"/>
  <c r="C70" i="27"/>
  <c r="B71" i="27"/>
  <c r="C71" i="27"/>
  <c r="B72" i="27"/>
  <c r="C72" i="27"/>
  <c r="B73" i="27"/>
  <c r="C73" i="27"/>
  <c r="B74" i="27"/>
  <c r="C74" i="27"/>
  <c r="C4" i="27"/>
  <c r="B4" i="27"/>
  <c r="B5" i="26"/>
  <c r="C5" i="26"/>
  <c r="B6" i="26"/>
  <c r="C6" i="26"/>
  <c r="B7" i="26"/>
  <c r="C7" i="26"/>
  <c r="B8" i="26"/>
  <c r="C8" i="26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0" i="26"/>
  <c r="C20" i="26"/>
  <c r="B21" i="26"/>
  <c r="C21" i="26"/>
  <c r="B22" i="26"/>
  <c r="C22" i="26"/>
  <c r="B23" i="26"/>
  <c r="C23" i="26"/>
  <c r="B24" i="26"/>
  <c r="C24" i="26"/>
  <c r="B25" i="26"/>
  <c r="C25" i="26"/>
  <c r="B26" i="26"/>
  <c r="C26" i="26"/>
  <c r="B27" i="26"/>
  <c r="C27" i="26"/>
  <c r="B28" i="26"/>
  <c r="C28" i="26"/>
  <c r="B29" i="26"/>
  <c r="C29" i="26"/>
  <c r="B30" i="26"/>
  <c r="C30" i="26"/>
  <c r="B31" i="26"/>
  <c r="C31" i="26"/>
  <c r="B32" i="26"/>
  <c r="C32" i="26"/>
  <c r="B33" i="26"/>
  <c r="C33" i="26"/>
  <c r="B34" i="26"/>
  <c r="C34" i="26"/>
  <c r="B35" i="26"/>
  <c r="C35" i="26"/>
  <c r="B36" i="26"/>
  <c r="C36" i="26"/>
  <c r="B37" i="26"/>
  <c r="C37" i="26"/>
  <c r="B38" i="26"/>
  <c r="C38" i="26"/>
  <c r="B39" i="26"/>
  <c r="C39" i="26"/>
  <c r="B40" i="26"/>
  <c r="C40" i="26"/>
  <c r="B41" i="26"/>
  <c r="C41" i="26"/>
  <c r="B42" i="26"/>
  <c r="C42" i="26"/>
  <c r="B43" i="26"/>
  <c r="C43" i="26"/>
  <c r="B44" i="26"/>
  <c r="C44" i="26"/>
  <c r="B45" i="26"/>
  <c r="C45" i="26"/>
  <c r="B46" i="26"/>
  <c r="C46" i="26"/>
  <c r="B47" i="26"/>
  <c r="C47" i="26"/>
  <c r="B48" i="26"/>
  <c r="C48" i="26"/>
  <c r="B49" i="26"/>
  <c r="C49" i="26"/>
  <c r="B50" i="26"/>
  <c r="C50" i="26"/>
  <c r="B51" i="26"/>
  <c r="C51" i="26"/>
  <c r="B52" i="26"/>
  <c r="C52" i="26"/>
  <c r="B53" i="26"/>
  <c r="C53" i="26"/>
  <c r="B54" i="26"/>
  <c r="C54" i="26"/>
  <c r="B55" i="26"/>
  <c r="C55" i="26"/>
  <c r="B56" i="26"/>
  <c r="C56" i="26"/>
  <c r="B57" i="26"/>
  <c r="C57" i="26"/>
  <c r="B58" i="26"/>
  <c r="C58" i="26"/>
  <c r="B59" i="26"/>
  <c r="C59" i="26"/>
  <c r="B60" i="26"/>
  <c r="C60" i="26"/>
  <c r="B61" i="26"/>
  <c r="C61" i="26"/>
  <c r="B62" i="26"/>
  <c r="C62" i="26"/>
  <c r="B63" i="26"/>
  <c r="C63" i="26"/>
  <c r="B64" i="26"/>
  <c r="C64" i="26"/>
  <c r="B65" i="26"/>
  <c r="C65" i="26"/>
  <c r="B66" i="26"/>
  <c r="C66" i="26"/>
  <c r="B67" i="26"/>
  <c r="C67" i="26"/>
  <c r="B68" i="26"/>
  <c r="C68" i="26"/>
  <c r="B69" i="26"/>
  <c r="C69" i="26"/>
  <c r="B70" i="26"/>
  <c r="C70" i="26"/>
  <c r="B71" i="26"/>
  <c r="C71" i="26"/>
  <c r="B72" i="26"/>
  <c r="C72" i="26"/>
  <c r="B73" i="26"/>
  <c r="C73" i="26"/>
  <c r="B74" i="26"/>
  <c r="C74" i="26"/>
  <c r="B75" i="26"/>
  <c r="C75" i="26"/>
  <c r="B76" i="26"/>
  <c r="C76" i="26"/>
  <c r="B77" i="26"/>
  <c r="C77" i="26"/>
  <c r="C4" i="26"/>
  <c r="B4" i="26"/>
  <c r="B60" i="51" l="1"/>
  <c r="C60" i="51" s="1"/>
  <c r="B59" i="51"/>
  <c r="C59" i="51" s="1"/>
  <c r="B58" i="51"/>
  <c r="C58" i="51" s="1"/>
  <c r="B57" i="51"/>
  <c r="C57" i="51" s="1"/>
  <c r="B56" i="51"/>
  <c r="C56" i="51" s="1"/>
  <c r="B55" i="51"/>
  <c r="C55" i="51" s="1"/>
  <c r="B54" i="51"/>
  <c r="C54" i="51" s="1"/>
  <c r="B53" i="51"/>
  <c r="C53" i="51" s="1"/>
  <c r="B52" i="51"/>
  <c r="C52" i="51" s="1"/>
  <c r="B51" i="51"/>
  <c r="C51" i="51" s="1"/>
  <c r="B50" i="51"/>
  <c r="C50" i="51" s="1"/>
  <c r="B49" i="51"/>
  <c r="C49" i="51" s="1"/>
  <c r="B48" i="51"/>
  <c r="C48" i="51" s="1"/>
  <c r="B47" i="51"/>
  <c r="C47" i="51" s="1"/>
  <c r="B46" i="51"/>
  <c r="C46" i="51" s="1"/>
  <c r="B45" i="51"/>
  <c r="C45" i="51" s="1"/>
  <c r="B44" i="51"/>
  <c r="C44" i="51" s="1"/>
  <c r="B43" i="51"/>
  <c r="C43" i="51" s="1"/>
  <c r="B42" i="51"/>
  <c r="C42" i="51" s="1"/>
  <c r="B41" i="51"/>
  <c r="C41" i="51" s="1"/>
  <c r="B40" i="51"/>
  <c r="C40" i="51" s="1"/>
  <c r="B39" i="51"/>
  <c r="C39" i="51" s="1"/>
  <c r="B38" i="51"/>
  <c r="C38" i="51" s="1"/>
  <c r="B37" i="51"/>
  <c r="C37" i="51" s="1"/>
  <c r="B36" i="51"/>
  <c r="C36" i="51" s="1"/>
  <c r="B35" i="51"/>
  <c r="C35" i="51" s="1"/>
  <c r="B34" i="51"/>
  <c r="C34" i="51" s="1"/>
  <c r="B33" i="51"/>
  <c r="C33" i="51" s="1"/>
  <c r="B32" i="51"/>
  <c r="C32" i="51" s="1"/>
  <c r="B31" i="51"/>
  <c r="C31" i="51" s="1"/>
  <c r="B30" i="51"/>
  <c r="C30" i="51" s="1"/>
  <c r="B29" i="51"/>
  <c r="C29" i="51" s="1"/>
  <c r="B28" i="51"/>
  <c r="C28" i="51" s="1"/>
  <c r="B27" i="51"/>
  <c r="C27" i="51" s="1"/>
  <c r="B26" i="51"/>
  <c r="C26" i="51" s="1"/>
  <c r="B25" i="51"/>
  <c r="C25" i="51" s="1"/>
  <c r="B24" i="51"/>
  <c r="C24" i="51" s="1"/>
  <c r="B23" i="51"/>
  <c r="C23" i="51" s="1"/>
  <c r="B22" i="51"/>
  <c r="C22" i="51" s="1"/>
  <c r="B21" i="51"/>
  <c r="C21" i="51" s="1"/>
  <c r="B20" i="51"/>
  <c r="C20" i="51" s="1"/>
  <c r="B19" i="51"/>
  <c r="C19" i="51" s="1"/>
  <c r="B18" i="51"/>
  <c r="C18" i="51" s="1"/>
  <c r="B17" i="51"/>
  <c r="C17" i="51" s="1"/>
  <c r="B16" i="51"/>
  <c r="C16" i="51" s="1"/>
  <c r="B15" i="51"/>
  <c r="C15" i="51" s="1"/>
  <c r="B14" i="51"/>
  <c r="C14" i="51" s="1"/>
  <c r="B13" i="51"/>
  <c r="C13" i="51" s="1"/>
  <c r="B12" i="51"/>
  <c r="C12" i="51" s="1"/>
  <c r="B11" i="51"/>
  <c r="C11" i="51" s="1"/>
  <c r="B10" i="51"/>
  <c r="C10" i="51" s="1"/>
  <c r="B9" i="51"/>
  <c r="C9" i="51" s="1"/>
  <c r="B8" i="51"/>
  <c r="C8" i="51" s="1"/>
  <c r="B7" i="51"/>
  <c r="C7" i="51" s="1"/>
  <c r="B6" i="51"/>
  <c r="C6" i="51" s="1"/>
  <c r="B5" i="51"/>
  <c r="C5" i="51" s="1"/>
  <c r="C8" i="41"/>
  <c r="C7" i="41"/>
  <c r="C6" i="41"/>
  <c r="C5" i="41"/>
  <c r="C4" i="41"/>
  <c r="B8" i="41"/>
  <c r="B7" i="41"/>
  <c r="B6" i="41"/>
  <c r="B5" i="41"/>
  <c r="B4" i="41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A27" i="39"/>
  <c r="A26" i="39"/>
  <c r="A25" i="39"/>
  <c r="A28" i="39"/>
  <c r="B28" i="39"/>
  <c r="C28" i="39"/>
  <c r="B25" i="39"/>
  <c r="C25" i="39"/>
  <c r="B26" i="39"/>
  <c r="C26" i="39"/>
  <c r="B27" i="39"/>
  <c r="C27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C6" i="39"/>
  <c r="C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57" i="38"/>
  <c r="B49" i="38"/>
  <c r="B41" i="38"/>
  <c r="B33" i="38"/>
  <c r="B25" i="38"/>
  <c r="B17" i="38"/>
  <c r="B9" i="38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C5" i="35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4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B59" i="35"/>
  <c r="B60" i="35"/>
  <c r="C6" i="33"/>
  <c r="C14" i="33"/>
  <c r="C22" i="33"/>
  <c r="C30" i="33"/>
  <c r="C38" i="33"/>
  <c r="C46" i="33"/>
  <c r="C54" i="33"/>
  <c r="AA61" i="22"/>
  <c r="AA11" i="22"/>
  <c r="AA19" i="22"/>
  <c r="AA27" i="22"/>
  <c r="AB27" i="22" s="1"/>
  <c r="AA35" i="22"/>
  <c r="AB35" i="22" s="1"/>
  <c r="AA43" i="22"/>
  <c r="AA51" i="22"/>
  <c r="AA59" i="22"/>
  <c r="AB59" i="22" s="1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Z57" i="22"/>
  <c r="Z58" i="22"/>
  <c r="Z59" i="22"/>
  <c r="Z60" i="22"/>
  <c r="Z61" i="22"/>
  <c r="Z5" i="22"/>
  <c r="AA5" i="22" s="1"/>
  <c r="AB5" i="22" s="1"/>
  <c r="Y6" i="22"/>
  <c r="Y7" i="22" s="1"/>
  <c r="Y8" i="22" s="1"/>
  <c r="Y9" i="22" s="1"/>
  <c r="Y10" i="22" s="1"/>
  <c r="Y11" i="22" s="1"/>
  <c r="Y12" i="22" s="1"/>
  <c r="Y13" i="22" s="1"/>
  <c r="Y14" i="22" s="1"/>
  <c r="Y15" i="22" s="1"/>
  <c r="Y16" i="22" s="1"/>
  <c r="Y17" i="22" s="1"/>
  <c r="Y18" i="22" s="1"/>
  <c r="Y19" i="22" s="1"/>
  <c r="Y20" i="22" s="1"/>
  <c r="Y21" i="22" s="1"/>
  <c r="Y22" i="22" s="1"/>
  <c r="Y23" i="22" s="1"/>
  <c r="Y24" i="22" s="1"/>
  <c r="Y25" i="22" s="1"/>
  <c r="Y26" i="22" s="1"/>
  <c r="Y27" i="22" s="1"/>
  <c r="Y28" i="22" s="1"/>
  <c r="Y29" i="22" s="1"/>
  <c r="Y30" i="22" s="1"/>
  <c r="Y31" i="22" s="1"/>
  <c r="Y32" i="22" s="1"/>
  <c r="Y33" i="22" s="1"/>
  <c r="Y34" i="22" s="1"/>
  <c r="Y35" i="22" s="1"/>
  <c r="Y36" i="22" s="1"/>
  <c r="Y37" i="22" s="1"/>
  <c r="Y38" i="22" s="1"/>
  <c r="Y39" i="22" s="1"/>
  <c r="Y40" i="22" s="1"/>
  <c r="Y41" i="22" s="1"/>
  <c r="Y42" i="22" s="1"/>
  <c r="Y43" i="22" s="1"/>
  <c r="Y44" i="22" s="1"/>
  <c r="Y45" i="22" s="1"/>
  <c r="Y46" i="22" s="1"/>
  <c r="Y47" i="22" s="1"/>
  <c r="Y48" i="22" s="1"/>
  <c r="Y49" i="22" s="1"/>
  <c r="Y50" i="22" s="1"/>
  <c r="Y51" i="22" s="1"/>
  <c r="Y52" i="22" s="1"/>
  <c r="Y53" i="22" s="1"/>
  <c r="Y54" i="22" s="1"/>
  <c r="Y55" i="22" s="1"/>
  <c r="Y56" i="22" s="1"/>
  <c r="Y57" i="22" s="1"/>
  <c r="Y58" i="22" s="1"/>
  <c r="Y59" i="22" s="1"/>
  <c r="Y60" i="22" s="1"/>
  <c r="Y61" i="22" s="1"/>
  <c r="B60" i="38" s="1"/>
  <c r="B4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4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D30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D42" i="30" s="1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D26" i="30" s="1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D10" i="30" s="1"/>
  <c r="C9" i="30"/>
  <c r="C8" i="30"/>
  <c r="C7" i="30"/>
  <c r="C6" i="30"/>
  <c r="C5" i="30"/>
  <c r="C4" i="30"/>
  <c r="B56" i="30"/>
  <c r="D56" i="30" s="1"/>
  <c r="B55" i="30"/>
  <c r="B54" i="30"/>
  <c r="D54" i="30" s="1"/>
  <c r="B53" i="30"/>
  <c r="D53" i="30" s="1"/>
  <c r="B52" i="30"/>
  <c r="D52" i="30" s="1"/>
  <c r="B51" i="30"/>
  <c r="B50" i="30"/>
  <c r="B49" i="30"/>
  <c r="D49" i="30" s="1"/>
  <c r="B48" i="30"/>
  <c r="D48" i="30" s="1"/>
  <c r="B47" i="30"/>
  <c r="B46" i="30"/>
  <c r="D46" i="30" s="1"/>
  <c r="B45" i="30"/>
  <c r="D45" i="30" s="1"/>
  <c r="B44" i="30"/>
  <c r="D44" i="30" s="1"/>
  <c r="B43" i="30"/>
  <c r="B42" i="30"/>
  <c r="B41" i="30"/>
  <c r="D41" i="30" s="1"/>
  <c r="B40" i="30"/>
  <c r="D40" i="30" s="1"/>
  <c r="B39" i="30"/>
  <c r="B38" i="30"/>
  <c r="D38" i="30" s="1"/>
  <c r="B37" i="30"/>
  <c r="D37" i="30" s="1"/>
  <c r="B36" i="30"/>
  <c r="D36" i="30" s="1"/>
  <c r="B35" i="30"/>
  <c r="B34" i="30"/>
  <c r="B33" i="30"/>
  <c r="D33" i="30" s="1"/>
  <c r="B32" i="30"/>
  <c r="D32" i="30" s="1"/>
  <c r="B31" i="30"/>
  <c r="B30" i="30"/>
  <c r="B29" i="30"/>
  <c r="D29" i="30" s="1"/>
  <c r="B28" i="30"/>
  <c r="D28" i="30" s="1"/>
  <c r="B27" i="30"/>
  <c r="B26" i="30"/>
  <c r="B25" i="30"/>
  <c r="D25" i="30" s="1"/>
  <c r="B24" i="30"/>
  <c r="D24" i="30" s="1"/>
  <c r="B23" i="30"/>
  <c r="B22" i="30"/>
  <c r="D22" i="30" s="1"/>
  <c r="B21" i="30"/>
  <c r="D21" i="30" s="1"/>
  <c r="B20" i="30"/>
  <c r="D20" i="30" s="1"/>
  <c r="B19" i="30"/>
  <c r="B18" i="30"/>
  <c r="B17" i="30"/>
  <c r="D17" i="30" s="1"/>
  <c r="B16" i="30"/>
  <c r="D16" i="30" s="1"/>
  <c r="B15" i="30"/>
  <c r="B14" i="30"/>
  <c r="D14" i="30" s="1"/>
  <c r="B13" i="30"/>
  <c r="D13" i="30" s="1"/>
  <c r="B12" i="30"/>
  <c r="D12" i="30" s="1"/>
  <c r="B11" i="30"/>
  <c r="B10" i="30"/>
  <c r="B9" i="30"/>
  <c r="D9" i="30" s="1"/>
  <c r="B8" i="30"/>
  <c r="D8" i="30" s="1"/>
  <c r="B7" i="30"/>
  <c r="B6" i="30"/>
  <c r="D6" i="30" s="1"/>
  <c r="B5" i="30"/>
  <c r="D5" i="30" s="1"/>
  <c r="B4" i="30"/>
  <c r="D4" i="30" s="1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AB19" i="22" l="1"/>
  <c r="AB11" i="22"/>
  <c r="AB61" i="22"/>
  <c r="AB51" i="22"/>
  <c r="AB43" i="22"/>
  <c r="AA58" i="22"/>
  <c r="AB58" i="22" s="1"/>
  <c r="AA50" i="22"/>
  <c r="AB50" i="22" s="1"/>
  <c r="AA42" i="22"/>
  <c r="AB42" i="22" s="1"/>
  <c r="AA34" i="22"/>
  <c r="AB34" i="22" s="1"/>
  <c r="AA26" i="22"/>
  <c r="AB26" i="22" s="1"/>
  <c r="AA18" i="22"/>
  <c r="AB18" i="22" s="1"/>
  <c r="AA10" i="22"/>
  <c r="AB10" i="22" s="1"/>
  <c r="C4" i="33"/>
  <c r="C53" i="33"/>
  <c r="C45" i="33"/>
  <c r="C37" i="33"/>
  <c r="C29" i="33"/>
  <c r="C21" i="33"/>
  <c r="C13" i="33"/>
  <c r="C5" i="33"/>
  <c r="B10" i="38"/>
  <c r="B18" i="38"/>
  <c r="B26" i="38"/>
  <c r="B34" i="38"/>
  <c r="B42" i="38"/>
  <c r="B50" i="38"/>
  <c r="B58" i="38"/>
  <c r="AA57" i="22"/>
  <c r="AB57" i="22" s="1"/>
  <c r="AA49" i="22"/>
  <c r="AB49" i="22" s="1"/>
  <c r="AA41" i="22"/>
  <c r="AB41" i="22" s="1"/>
  <c r="AA33" i="22"/>
  <c r="AB33" i="22" s="1"/>
  <c r="AA25" i="22"/>
  <c r="AB25" i="22" s="1"/>
  <c r="AA17" i="22"/>
  <c r="AB17" i="22" s="1"/>
  <c r="AA9" i="22"/>
  <c r="AB9" i="22" s="1"/>
  <c r="C60" i="33"/>
  <c r="C52" i="33"/>
  <c r="C44" i="33"/>
  <c r="C36" i="33"/>
  <c r="C28" i="33"/>
  <c r="C20" i="33"/>
  <c r="C12" i="33"/>
  <c r="B11" i="38"/>
  <c r="B19" i="38"/>
  <c r="B27" i="38"/>
  <c r="B35" i="38"/>
  <c r="B43" i="38"/>
  <c r="B51" i="38"/>
  <c r="B59" i="38"/>
  <c r="D18" i="30"/>
  <c r="D34" i="30"/>
  <c r="D50" i="30"/>
  <c r="AA56" i="22"/>
  <c r="AB56" i="22" s="1"/>
  <c r="AA48" i="22"/>
  <c r="AB48" i="22" s="1"/>
  <c r="AA40" i="22"/>
  <c r="AB40" i="22" s="1"/>
  <c r="AA32" i="22"/>
  <c r="AB32" i="22" s="1"/>
  <c r="AA24" i="22"/>
  <c r="AB24" i="22" s="1"/>
  <c r="AA16" i="22"/>
  <c r="AB16" i="22" s="1"/>
  <c r="AA8" i="22"/>
  <c r="AB8" i="22" s="1"/>
  <c r="C59" i="33"/>
  <c r="C51" i="33"/>
  <c r="C43" i="33"/>
  <c r="C35" i="33"/>
  <c r="C27" i="33"/>
  <c r="C19" i="33"/>
  <c r="C11" i="33"/>
  <c r="B4" i="38"/>
  <c r="B12" i="38"/>
  <c r="B20" i="38"/>
  <c r="B28" i="38"/>
  <c r="B36" i="38"/>
  <c r="B44" i="38"/>
  <c r="B52" i="38"/>
  <c r="AA55" i="22"/>
  <c r="AB55" i="22" s="1"/>
  <c r="AA47" i="22"/>
  <c r="AB47" i="22" s="1"/>
  <c r="AA39" i="22"/>
  <c r="AB39" i="22" s="1"/>
  <c r="AA31" i="22"/>
  <c r="AB31" i="22" s="1"/>
  <c r="AA23" i="22"/>
  <c r="AB23" i="22" s="1"/>
  <c r="AA15" i="22"/>
  <c r="AB15" i="22" s="1"/>
  <c r="AA7" i="22"/>
  <c r="AB7" i="22" s="1"/>
  <c r="C58" i="33"/>
  <c r="C50" i="33"/>
  <c r="C42" i="33"/>
  <c r="C34" i="33"/>
  <c r="C26" i="33"/>
  <c r="C18" i="33"/>
  <c r="C10" i="33"/>
  <c r="B5" i="38"/>
  <c r="B13" i="38"/>
  <c r="B21" i="38"/>
  <c r="B29" i="38"/>
  <c r="B37" i="38"/>
  <c r="B45" i="38"/>
  <c r="B53" i="38"/>
  <c r="AA54" i="22"/>
  <c r="AB54" i="22" s="1"/>
  <c r="AA46" i="22"/>
  <c r="AB46" i="22" s="1"/>
  <c r="AA38" i="22"/>
  <c r="AB38" i="22" s="1"/>
  <c r="AA30" i="22"/>
  <c r="AB30" i="22" s="1"/>
  <c r="AA22" i="22"/>
  <c r="AB22" i="22" s="1"/>
  <c r="AA14" i="22"/>
  <c r="AB14" i="22" s="1"/>
  <c r="AA6" i="22"/>
  <c r="AB6" i="22" s="1"/>
  <c r="C57" i="33"/>
  <c r="C49" i="33"/>
  <c r="C41" i="33"/>
  <c r="C33" i="33"/>
  <c r="C25" i="33"/>
  <c r="C17" i="33"/>
  <c r="C9" i="33"/>
  <c r="B6" i="38"/>
  <c r="B14" i="38"/>
  <c r="B22" i="38"/>
  <c r="B30" i="38"/>
  <c r="B38" i="38"/>
  <c r="B46" i="38"/>
  <c r="B54" i="38"/>
  <c r="AA53" i="22"/>
  <c r="AB53" i="22" s="1"/>
  <c r="AA45" i="22"/>
  <c r="AB45" i="22" s="1"/>
  <c r="AA37" i="22"/>
  <c r="AB37" i="22" s="1"/>
  <c r="AA29" i="22"/>
  <c r="AB29" i="22" s="1"/>
  <c r="AA21" i="22"/>
  <c r="AB21" i="22" s="1"/>
  <c r="AA13" i="22"/>
  <c r="AB13" i="22" s="1"/>
  <c r="C56" i="33"/>
  <c r="C48" i="33"/>
  <c r="C40" i="33"/>
  <c r="C32" i="33"/>
  <c r="C24" i="33"/>
  <c r="C16" i="33"/>
  <c r="C8" i="33"/>
  <c r="B7" i="38"/>
  <c r="B15" i="38"/>
  <c r="B23" i="38"/>
  <c r="B31" i="38"/>
  <c r="B39" i="38"/>
  <c r="B47" i="38"/>
  <c r="B55" i="38"/>
  <c r="AA60" i="22"/>
  <c r="AB60" i="22" s="1"/>
  <c r="AA52" i="22"/>
  <c r="AB52" i="22" s="1"/>
  <c r="AA44" i="22"/>
  <c r="AB44" i="22" s="1"/>
  <c r="AA36" i="22"/>
  <c r="AB36" i="22" s="1"/>
  <c r="AA28" i="22"/>
  <c r="AB28" i="22" s="1"/>
  <c r="AA20" i="22"/>
  <c r="AB20" i="22" s="1"/>
  <c r="AA12" i="22"/>
  <c r="AB12" i="22" s="1"/>
  <c r="C55" i="33"/>
  <c r="C47" i="33"/>
  <c r="C39" i="33"/>
  <c r="C31" i="33"/>
  <c r="C23" i="33"/>
  <c r="C15" i="33"/>
  <c r="C7" i="33"/>
  <c r="B8" i="38"/>
  <c r="B16" i="38"/>
  <c r="B24" i="38"/>
  <c r="B32" i="38"/>
  <c r="B40" i="38"/>
  <c r="B48" i="38"/>
  <c r="B56" i="38"/>
  <c r="D7" i="30"/>
  <c r="D11" i="30"/>
  <c r="D15" i="30"/>
  <c r="D19" i="30"/>
  <c r="D23" i="30"/>
  <c r="D27" i="30"/>
  <c r="D31" i="30"/>
  <c r="D35" i="30"/>
  <c r="D39" i="30"/>
  <c r="D43" i="30"/>
  <c r="D47" i="30"/>
  <c r="D51" i="30"/>
  <c r="D55" i="30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<sst xmlns="http://schemas.openxmlformats.org/spreadsheetml/2006/main" count="1973" uniqueCount="287">
  <si>
    <t>Title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</si>
  <si>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</si>
  <si>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</si>
  <si>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</si>
  <si>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</si>
  <si>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</si>
  <si>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</si>
  <si>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</si>
  <si>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</si>
  <si>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</si>
  <si>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</si>
  <si>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</si>
  <si>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</si>
  <si>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</si>
  <si>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</si>
  <si>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</si>
  <si>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</si>
  <si>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</si>
  <si>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</si>
  <si>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</si>
  <si>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</si>
  <si>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</si>
  <si>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</si>
  <si>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</si>
  <si>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</si>
  <si>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</si>
  <si>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</si>
  <si>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</si>
  <si>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</si>
  <si>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</si>
  <si>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</si>
  <si>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</si>
  <si>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</si>
  <si>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</si>
  <si>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</si>
  <si>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</si>
  <si>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</si>
  <si>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</si>
  <si>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</si>
  <si>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</si>
  <si>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</si>
  <si>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</si>
  <si>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</si>
  <si>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</si>
  <si>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</si>
  <si>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</si>
  <si>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</si>
  <si>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</si>
  <si>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</si>
  <si>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</si>
  <si>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</si>
  <si>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</si>
  <si>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</si>
  <si>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</si>
  <si>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</si>
  <si>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</si>
  <si>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</si>
  <si>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</si>
  <si>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Log of per-capita GDP</t>
  </si>
  <si>
    <t>GDP</t>
  </si>
  <si>
    <t>CPI</t>
  </si>
  <si>
    <t>Venezuela Database</t>
  </si>
  <si>
    <t>1960-2016</t>
  </si>
  <si>
    <t>RGDP</t>
  </si>
  <si>
    <t>Population</t>
  </si>
  <si>
    <t>RGDPpc</t>
  </si>
  <si>
    <t>Revenue (MM Bs.)</t>
  </si>
  <si>
    <t>Expenditures (MM Bs.)</t>
  </si>
  <si>
    <t xml:space="preserve">Debt </t>
  </si>
  <si>
    <t>Service External (MM US$)</t>
  </si>
  <si>
    <t>Service Internal (MM Bs.)</t>
  </si>
  <si>
    <t>ExR Official</t>
  </si>
  <si>
    <t xml:space="preserve">Monetary </t>
  </si>
  <si>
    <t>ExR</t>
  </si>
  <si>
    <t>Inflation</t>
  </si>
  <si>
    <t>Int Reserves</t>
  </si>
  <si>
    <t>Years</t>
  </si>
  <si>
    <t>MM Bs</t>
  </si>
  <si>
    <t>MM Bs 1997</t>
  </si>
  <si>
    <t>MM</t>
  </si>
  <si>
    <t>1997 Bs pp</t>
  </si>
  <si>
    <t>Oil</t>
  </si>
  <si>
    <t>Non-Oil</t>
  </si>
  <si>
    <t>Primary</t>
  </si>
  <si>
    <t>Total</t>
  </si>
  <si>
    <t>External MM$</t>
  </si>
  <si>
    <t>Internal MM Bs.</t>
  </si>
  <si>
    <t>Amortization</t>
  </si>
  <si>
    <t>Interest</t>
  </si>
  <si>
    <t>End</t>
  </si>
  <si>
    <t>Avg</t>
  </si>
  <si>
    <t>Base(MM Bs)</t>
  </si>
  <si>
    <t>Average</t>
  </si>
  <si>
    <t>CPI USA (%)</t>
  </si>
  <si>
    <t>MM US $</t>
  </si>
  <si>
    <t>NaN</t>
  </si>
  <si>
    <t>Yearly inflation rate</t>
  </si>
  <si>
    <t>CPI inflation</t>
  </si>
  <si>
    <t>Government deficit to GDP</t>
  </si>
  <si>
    <t>total</t>
  </si>
  <si>
    <t>primary</t>
  </si>
  <si>
    <t>Real GDP relative to US</t>
  </si>
  <si>
    <t>2011 benchmark</t>
  </si>
  <si>
    <t>multiple benchmarks</t>
  </si>
  <si>
    <t>Crude oil production and labor productivity</t>
  </si>
  <si>
    <t>Crude oil price</t>
  </si>
  <si>
    <t>nominal</t>
  </si>
  <si>
    <t>real</t>
  </si>
  <si>
    <t>labor productivity</t>
  </si>
  <si>
    <t>Real GDP per capita and the oil price</t>
  </si>
  <si>
    <t>oil price</t>
  </si>
  <si>
    <t>Government revenue to GDP</t>
  </si>
  <si>
    <t>oil</t>
  </si>
  <si>
    <t>non-oil</t>
  </si>
  <si>
    <t>Government expenditure to GDP</t>
  </si>
  <si>
    <t>interest</t>
  </si>
  <si>
    <t>Public debt to GDP ratio</t>
  </si>
  <si>
    <t>internal</t>
  </si>
  <si>
    <t>Public debt to GDP ratio - constant RER</t>
  </si>
  <si>
    <t>USA</t>
  </si>
  <si>
    <t>end</t>
  </si>
  <si>
    <t>RER</t>
  </si>
  <si>
    <t>base 1960</t>
  </si>
  <si>
    <t>Real public external debt and crude oil prices</t>
  </si>
  <si>
    <t>external debt</t>
  </si>
  <si>
    <t>Public debt-to-gdp ratio</t>
  </si>
  <si>
    <t>net of international reserves</t>
  </si>
  <si>
    <t>Debt service ratios</t>
  </si>
  <si>
    <t>total to gov revenue</t>
  </si>
  <si>
    <t>external to int reserves</t>
  </si>
  <si>
    <t>Nominal exchange rate</t>
  </si>
  <si>
    <t>Real exchange rage</t>
  </si>
  <si>
    <t>Inflation and money growth</t>
  </si>
  <si>
    <t>inflation</t>
  </si>
  <si>
    <t>money growth</t>
  </si>
  <si>
    <t>LHS</t>
  </si>
  <si>
    <t>RHS</t>
  </si>
  <si>
    <t>nom gdp</t>
  </si>
  <si>
    <t>real gdp</t>
  </si>
  <si>
    <t>g</t>
  </si>
  <si>
    <t>pi</t>
  </si>
  <si>
    <t>pi*</t>
  </si>
  <si>
    <t>E</t>
  </si>
  <si>
    <t>P</t>
  </si>
  <si>
    <t>P*</t>
  </si>
  <si>
    <t>B</t>
  </si>
  <si>
    <t>M</t>
  </si>
  <si>
    <t>D</t>
  </si>
  <si>
    <t>θ</t>
  </si>
  <si>
    <t>m</t>
  </si>
  <si>
    <t>d</t>
  </si>
  <si>
    <t>T</t>
  </si>
  <si>
    <t>θ-θ_1</t>
  </si>
  <si>
    <t>ξθ*-ξ_1θ*_1</t>
  </si>
  <si>
    <t>m-m_1</t>
  </si>
  <si>
    <t>ξθ*_1/(gpi*)-ξ_1θ*_1</t>
  </si>
  <si>
    <t>m_1/(gpi)-m_1</t>
  </si>
  <si>
    <t>Debt/GDP</t>
  </si>
  <si>
    <t>Counterfactual</t>
  </si>
  <si>
    <t>t</t>
  </si>
  <si>
    <t>transfers</t>
  </si>
  <si>
    <t>Primary deficit and transfers</t>
  </si>
  <si>
    <t>primary + transfers</t>
  </si>
  <si>
    <t>Cumulative transfers</t>
  </si>
  <si>
    <t xml:space="preserve">data </t>
  </si>
  <si>
    <t>counterfactual</t>
  </si>
  <si>
    <t>counterfactual debt</t>
  </si>
  <si>
    <t>B*</t>
  </si>
  <si>
    <t>θ_1(R_1/(gpi)-1)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</si>
  <si>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</si>
  <si>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</si>
  <si>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</si>
  <si>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</si>
  <si>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</si>
  <si>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</si>
  <si>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</si>
  <si>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</si>
  <si>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</si>
  <si>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</si>
  <si>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</si>
  <si>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</si>
  <si>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</si>
  <si>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</si>
  <si>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</si>
  <si>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</si>
  <si>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</si>
  <si>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</si>
  <si>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</si>
  <si>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</si>
  <si>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</si>
  <si>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</si>
  <si>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</si>
  <si>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</si>
  <si>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</si>
  <si>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</si>
  <si>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</si>
  <si>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</si>
  <si>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</si>
  <si>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</si>
  <si>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</si>
  <si>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</si>
  <si>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</si>
  <si>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</si>
  <si>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</si>
  <si>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</si>
  <si>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</si>
  <si>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</si>
  <si>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</si>
  <si>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</si>
  <si>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rgdpnapc</t>
  </si>
  <si>
    <t>year</t>
  </si>
  <si>
    <t>VEN</t>
  </si>
  <si>
    <t>cgdppc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</si>
  <si>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</si>
  <si>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</si>
  <si>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</si>
  <si>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</si>
  <si>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</si>
  <si>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</si>
  <si>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</si>
  <si>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</si>
  <si>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</si>
  <si>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</si>
  <si>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</si>
  <si>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</si>
  <si>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</si>
  <si>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</si>
  <si>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</si>
  <si>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</si>
  <si>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</si>
  <si>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</si>
  <si>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</si>
  <si>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</si>
  <si>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Figure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</si>
  <si>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</si>
  <si>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</si>
  <si>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</si>
  <si>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</si>
  <si>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</si>
  <si>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</si>
  <si>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</si>
  <si>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</si>
  <si>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</si>
  <si>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</si>
  <si>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</si>
  <si>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</si>
  <si>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</si>
  <si>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</si>
  <si>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19</t>
  </si>
  <si>
    <t>Figure 15a</t>
  </si>
  <si>
    <t>Figure 15b</t>
  </si>
  <si>
    <t>Figure 16a</t>
  </si>
  <si>
    <t>Figure 16b</t>
  </si>
  <si>
    <t>Figure 16c</t>
  </si>
  <si>
    <t>Figure 17a</t>
  </si>
  <si>
    <t>Figure 17b</t>
  </si>
  <si>
    <t>Figure 17c</t>
  </si>
  <si>
    <t>Figure 17d</t>
  </si>
  <si>
    <t>Figure 18a</t>
  </si>
  <si>
    <t>Figure 18b</t>
  </si>
  <si>
    <t>Figure 18c</t>
  </si>
  <si>
    <t>Figure 18d</t>
  </si>
  <si>
    <t>Figure 20a</t>
  </si>
  <si>
    <t>Figure 20b</t>
  </si>
  <si>
    <t>Number</t>
  </si>
  <si>
    <t>United States</t>
  </si>
  <si>
    <t>Venezuela (Bolivarian Republic of)</t>
  </si>
  <si>
    <t>production (right axis)</t>
  </si>
  <si>
    <t>GDP per capita</t>
  </si>
  <si>
    <t>(right axis)</t>
  </si>
  <si>
    <t>oil price (right axis)</t>
  </si>
  <si>
    <t>was fixed with deflator</t>
  </si>
  <si>
    <t>R</t>
  </si>
  <si>
    <t>r*</t>
  </si>
  <si>
    <t>D Primary</t>
  </si>
  <si>
    <t>xi</t>
  </si>
  <si>
    <t>B_R_</t>
  </si>
  <si>
    <t>EB*_r*_</t>
  </si>
  <si>
    <t>θ*</t>
  </si>
  <si>
    <t>xi*θ*</t>
  </si>
  <si>
    <t>-m_1/(gpi)</t>
  </si>
  <si>
    <t>θ_1*(R/gpi)</t>
  </si>
  <si>
    <t>ξθ*_1*(r*/gpi*)</t>
  </si>
  <si>
    <t>ξ(θ*-θ*_1)</t>
  </si>
  <si>
    <t>θ_1*(R/gpi)-θ_1</t>
  </si>
  <si>
    <t>ξθ*_1*(r*/(gpi*)-1)</t>
  </si>
  <si>
    <t>RER fixed 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</si>
</sst>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2" borderId="0" xfId="0" applyFill="1"/>
    <xf numFmtId="3" fontId="0" fillId="0" borderId="0" xfId="0" applyNumberFormat="1"/>
    <xf numFmtId="1" fontId="0" fillId="0" borderId="0" xfId="0" applyNumberFormat="1"/>
    <xf numFmtId="164" fontId="4" fillId="0" borderId="0" xfId="10" applyNumberFormat="1" applyAlignment="1">
      <alignment horizontal="right"/>
    </xf>
    <xf numFmtId="164" fontId="4" fillId="0" borderId="0" xfId="10" applyNumberFormat="1"/>
    <xf numFmtId="2" fontId="4" fillId="0" borderId="0" xfId="10" applyNumberFormat="1"/>
    <xf numFmtId="165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0" fontId="5" fillId="3" borderId="0" xfId="0" applyFont="1" applyFill="1"/>
    <xf numFmtId="0" fontId="0" fillId="0" borderId="2" xfId="0" applyBorder="1"/>
    <xf numFmtId="0" fontId="0" fillId="0" borderId="3" xfId="0" applyBorder="1"/>
    <xf numFmtId="0" fontId="6" fillId="0" borderId="2" xfId="0" applyFont="1" applyBorder="1"/>
    <xf numFmtId="1" fontId="0" fillId="0" borderId="1" xfId="0" applyNumberFormat="1" applyBorder="1"/>
    <xf numFmtId="165" fontId="0" fillId="0" borderId="1" xfId="0" applyNumberFormat="1" applyBorder="1"/>
    <xf numFmtId="0" fontId="7" fillId="0" borderId="0" xfId="0" applyFont="1"/>
    <xf numFmtId="1" fontId="0" fillId="0" borderId="0" xfId="0" applyNumberFormat="1" applyBorder="1"/>
    <xf numFmtId="165" fontId="0" fillId="0" borderId="0" xfId="0" applyNumberFormat="1" applyBorder="1"/>
    <xf numFmtId="165" fontId="0" fillId="4" borderId="0" xfId="0" applyNumberFormat="1" applyFill="1" applyBorder="1"/>
    <xf numFmtId="165" fontId="0" fillId="4" borderId="1" xfId="0" applyNumberFormat="1" applyFill="1" applyBorder="1"/>
    <xf numFmtId="165" fontId="0" fillId="2" borderId="0" xfId="0" applyNumberFormat="1" applyFill="1"/>
    <xf numFmtId="165" fontId="0" fillId="4" borderId="0" xfId="0" applyNumberFormat="1" applyFill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Libro1" xfId="10" xr:uid="{00000000-0005-0000-0000-000009000000}"/>
    <cellStyle name="Percent 2" xfId="9" xr:uid="{00000000-0005-0000-0000-00000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4'!$B$3</c:f>
              <c:strCache>
                <c:ptCount val="1"/>
                <c:pt idx="0">
                  <c:v>2011 benchmark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4'!$A$4:$A$120</c:f>
              <c:strCach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strCache>
            </c:strRef>
          </c:cat>
          <c:val>
            <c:numRef>
              <c:f>'Figure 4'!$B$4:$B$120</c:f>
              <c:numCache>
                <c:formatCode>0.00</c:formatCode>
                <c:ptCount val="117"/>
                <c:pt idx="0">
                  <c:v>0.33317338451695455</c:v>
                </c:pt>
                <c:pt idx="1">
                  <c:v>0.29258282028730576</c:v>
                </c:pt>
                <c:pt idx="2">
                  <c:v>0.27619893428063941</c:v>
                </c:pt>
                <c:pt idx="3">
                  <c:v>0.2869877785765636</c:v>
                </c:pt>
                <c:pt idx="4">
                  <c:v>0.29945095711529901</c:v>
                </c:pt>
                <c:pt idx="5">
                  <c:v>0.28742599379757544</c:v>
                </c:pt>
                <c:pt idx="6">
                  <c:v>0.25998454006699306</c:v>
                </c:pt>
                <c:pt idx="7">
                  <c:v>0.25232558139534883</c:v>
                </c:pt>
                <c:pt idx="8">
                  <c:v>0.27388809182209467</c:v>
                </c:pt>
                <c:pt idx="9">
                  <c:v>0.24895670318205529</c:v>
                </c:pt>
                <c:pt idx="10">
                  <c:v>0.24874769311890324</c:v>
                </c:pt>
                <c:pt idx="11">
                  <c:v>0.23356244326287123</c:v>
                </c:pt>
                <c:pt idx="12">
                  <c:v>0.2429542023150478</c:v>
                </c:pt>
                <c:pt idx="13">
                  <c:v>0.24367362054067399</c:v>
                </c:pt>
                <c:pt idx="14">
                  <c:v>0.31060812653395148</c:v>
                </c:pt>
                <c:pt idx="15">
                  <c:v>0.3064299165994081</c:v>
                </c:pt>
                <c:pt idx="16">
                  <c:v>0.25485495085111481</c:v>
                </c:pt>
                <c:pt idx="17">
                  <c:v>0.2759351620947631</c:v>
                </c:pt>
                <c:pt idx="18">
                  <c:v>0.26595744680851063</c:v>
                </c:pt>
                <c:pt idx="19">
                  <c:v>0.25492454786314939</c:v>
                </c:pt>
                <c:pt idx="20">
                  <c:v>0.25315262227460222</c:v>
                </c:pt>
                <c:pt idx="21">
                  <c:v>0.2560855667568232</c:v>
                </c:pt>
                <c:pt idx="22">
                  <c:v>0.26647767540751238</c:v>
                </c:pt>
                <c:pt idx="23">
                  <c:v>0.25106157112526539</c:v>
                </c:pt>
                <c:pt idx="24">
                  <c:v>0.2573228346456693</c:v>
                </c:pt>
                <c:pt idx="25">
                  <c:v>0.26893031975835852</c:v>
                </c:pt>
                <c:pt idx="26">
                  <c:v>0.27096134786917742</c:v>
                </c:pt>
                <c:pt idx="27">
                  <c:v>0.27631840796019902</c:v>
                </c:pt>
                <c:pt idx="28">
                  <c:v>0.32191235059760959</c:v>
                </c:pt>
                <c:pt idx="29">
                  <c:v>0.31480603243858485</c:v>
                </c:pt>
                <c:pt idx="30">
                  <c:v>0.34752370916754477</c:v>
                </c:pt>
                <c:pt idx="31">
                  <c:v>0.36958483754512633</c:v>
                </c:pt>
                <c:pt idx="32">
                  <c:v>0.3949501661129568</c:v>
                </c:pt>
                <c:pt idx="33">
                  <c:v>0.45364511691884457</c:v>
                </c:pt>
                <c:pt idx="34">
                  <c:v>0.43524631792788215</c:v>
                </c:pt>
                <c:pt idx="35">
                  <c:v>0.46090395480225987</c:v>
                </c:pt>
                <c:pt idx="36">
                  <c:v>0.45317966659806547</c:v>
                </c:pt>
                <c:pt idx="37">
                  <c:v>0.41933014354066983</c:v>
                </c:pt>
                <c:pt idx="38">
                  <c:v>0.49382464019597838</c:v>
                </c:pt>
                <c:pt idx="39">
                  <c:v>0.48953054785352329</c:v>
                </c:pt>
                <c:pt idx="40">
                  <c:v>0.47581144423808258</c:v>
                </c:pt>
                <c:pt idx="41">
                  <c:v>0.40703830582373091</c:v>
                </c:pt>
                <c:pt idx="42">
                  <c:v>0.31830687830687832</c:v>
                </c:pt>
                <c:pt idx="43">
                  <c:v>0.32419438669438672</c:v>
                </c:pt>
                <c:pt idx="44">
                  <c:v>0.32802877873300407</c:v>
                </c:pt>
                <c:pt idx="45">
                  <c:v>0.40970485242621313</c:v>
                </c:pt>
                <c:pt idx="46">
                  <c:v>0.5186925575288508</c:v>
                </c:pt>
                <c:pt idx="47">
                  <c:v>0.52166180550615349</c:v>
                </c:pt>
                <c:pt idx="48">
                  <c:v>0.59756851432103852</c:v>
                </c:pt>
                <c:pt idx="49">
                  <c:v>0.6257086167800453</c:v>
                </c:pt>
                <c:pt idx="50">
                  <c:v>0.62633685453710386</c:v>
                </c:pt>
                <c:pt idx="51">
                  <c:v>0.63227086692298151</c:v>
                </c:pt>
                <c:pt idx="52">
                  <c:v>0.63856960408684549</c:v>
                </c:pt>
                <c:pt idx="53">
                  <c:v>0.63350475852692556</c:v>
                </c:pt>
                <c:pt idx="54">
                  <c:v>0.68449100708532673</c:v>
                </c:pt>
                <c:pt idx="55">
                  <c:v>0.68192285549798504</c:v>
                </c:pt>
                <c:pt idx="56">
                  <c:v>0.72197953787791702</c:v>
                </c:pt>
                <c:pt idx="57">
                  <c:v>0.77273510656632394</c:v>
                </c:pt>
                <c:pt idx="58">
                  <c:v>0.77332546473886099</c:v>
                </c:pt>
                <c:pt idx="59">
                  <c:v>0.76107480029048657</c:v>
                </c:pt>
                <c:pt idx="60">
                  <c:v>0.75689445121275889</c:v>
                </c:pt>
                <c:pt idx="61">
                  <c:v>0.75917469050894082</c:v>
                </c:pt>
                <c:pt idx="62">
                  <c:v>0.76366127417400009</c:v>
                </c:pt>
                <c:pt idx="63">
                  <c:v>0.7648475531642327</c:v>
                </c:pt>
                <c:pt idx="64">
                  <c:v>0.7767681728880157</c:v>
                </c:pt>
                <c:pt idx="65">
                  <c:v>0.75661524076671338</c:v>
                </c:pt>
                <c:pt idx="66">
                  <c:v>0.70970748812641482</c:v>
                </c:pt>
                <c:pt idx="67">
                  <c:v>0.70379126171088346</c:v>
                </c:pt>
                <c:pt idx="68">
                  <c:v>0.69133040688840119</c:v>
                </c:pt>
                <c:pt idx="69">
                  <c:v>0.68321210117374775</c:v>
                </c:pt>
                <c:pt idx="70">
                  <c:v>0.7198847983971951</c:v>
                </c:pt>
                <c:pt idx="71">
                  <c:v>0.70256200040992012</c:v>
                </c:pt>
                <c:pt idx="72">
                  <c:v>0.67180798740901038</c:v>
                </c:pt>
                <c:pt idx="73">
                  <c:v>0.65891064917490505</c:v>
                </c:pt>
                <c:pt idx="74">
                  <c:v>0.68417849126944874</c:v>
                </c:pt>
                <c:pt idx="75">
                  <c:v>0.71212821698258588</c:v>
                </c:pt>
                <c:pt idx="76">
                  <c:v>0.7159540263867844</c:v>
                </c:pt>
                <c:pt idx="77">
                  <c:v>0.71279597157244379</c:v>
                </c:pt>
                <c:pt idx="78">
                  <c:v>0.67333629255300986</c:v>
                </c:pt>
                <c:pt idx="79">
                  <c:v>0.64538746619478482</c:v>
                </c:pt>
                <c:pt idx="80">
                  <c:v>0.61979536014588188</c:v>
                </c:pt>
                <c:pt idx="81">
                  <c:v>0.59116316209741815</c:v>
                </c:pt>
                <c:pt idx="82">
                  <c:v>0.59563178254767035</c:v>
                </c:pt>
                <c:pt idx="83">
                  <c:v>0.52942736828144166</c:v>
                </c:pt>
                <c:pt idx="84">
                  <c:v>0.47817683002868189</c:v>
                </c:pt>
                <c:pt idx="85">
                  <c:v>0.45327640503875971</c:v>
                </c:pt>
                <c:pt idx="86">
                  <c:v>0.45824347877463001</c:v>
                </c:pt>
                <c:pt idx="87">
                  <c:v>0.45038871292830407</c:v>
                </c:pt>
                <c:pt idx="88">
                  <c:v>0.45004879408894466</c:v>
                </c:pt>
                <c:pt idx="89">
                  <c:v>0.39132682210191255</c:v>
                </c:pt>
                <c:pt idx="90">
                  <c:v>0.40419663620139529</c:v>
                </c:pt>
                <c:pt idx="91">
                  <c:v>0.43909060991663013</c:v>
                </c:pt>
                <c:pt idx="92">
                  <c:v>0.44622861899519345</c:v>
                </c:pt>
                <c:pt idx="93">
                  <c:v>0.43146549441237225</c:v>
                </c:pt>
                <c:pt idx="94">
                  <c:v>0.40138631210059783</c:v>
                </c:pt>
                <c:pt idx="95">
                  <c:v>0.4020461526744688</c:v>
                </c:pt>
                <c:pt idx="96">
                  <c:v>0.38328302073538872</c:v>
                </c:pt>
                <c:pt idx="97">
                  <c:v>0.3868609639767035</c:v>
                </c:pt>
                <c:pt idx="98">
                  <c:v>0.36867643303229403</c:v>
                </c:pt>
                <c:pt idx="99">
                  <c:v>0.32851758793969849</c:v>
                </c:pt>
                <c:pt idx="100">
                  <c:v>0.3247978730359361</c:v>
                </c:pt>
                <c:pt idx="101">
                  <c:v>0.33007105802345349</c:v>
                </c:pt>
                <c:pt idx="102">
                  <c:v>0.29258434737501893</c:v>
                </c:pt>
                <c:pt idx="103">
                  <c:v>0.26037999915178761</c:v>
                </c:pt>
                <c:pt idx="104">
                  <c:v>0.294372383643</c:v>
                </c:pt>
                <c:pt idx="105">
                  <c:v>0.31150941496324641</c:v>
                </c:pt>
                <c:pt idx="106">
                  <c:v>0.33129332541097245</c:v>
                </c:pt>
                <c:pt idx="107">
                  <c:v>0.34949510824722013</c:v>
                </c:pt>
                <c:pt idx="108">
                  <c:v>0.36462725753838809</c:v>
                </c:pt>
                <c:pt idx="109">
                  <c:v>0.35997771035849174</c:v>
                </c:pt>
                <c:pt idx="110">
                  <c:v>0.34919926116873362</c:v>
                </c:pt>
                <c:pt idx="111">
                  <c:v>0.35724207347760445</c:v>
                </c:pt>
                <c:pt idx="112">
                  <c:v>0.36807953327777115</c:v>
                </c:pt>
                <c:pt idx="113">
                  <c:v>0.42130822012071645</c:v>
                </c:pt>
                <c:pt idx="114">
                  <c:v>0.39325255497057915</c:v>
                </c:pt>
                <c:pt idx="115">
                  <c:v>0.35751364301876748</c:v>
                </c:pt>
                <c:pt idx="116">
                  <c:v>0.28706969725549375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6-444C-AA70-EED1923DACB4}"/>
            </c:ext>
          </c:extLst>
        </c:ser>
        <c:ser>
          <c:idx val="1"/>
          <c:order val="1"/>
          <c:tx>
            <c:strRef>
              <c:f>'Figure 4'!$C$3</c:f>
              <c:strCache>
                <c:ptCount val="1"/>
                <c:pt idx="0">
                  <c:v>multiple benchmarks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4'!$A$4:$A$120</c:f>
              <c:strCach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strCache>
            </c:strRef>
          </c:cat>
          <c:val>
            <c:numRef>
              <c:f>'Figure 4'!$C$4:$C$120</c:f>
              <c:numCache>
                <c:formatCode>0.00</c:formatCode>
                <c:ptCount val="117"/>
                <c:pt idx="0">
                  <c:v>0.14155470249520152</c:v>
                </c:pt>
                <c:pt idx="1">
                  <c:v>0.12430372324831428</c:v>
                </c:pt>
                <c:pt idx="2">
                  <c:v>0.11737714624037893</c:v>
                </c:pt>
                <c:pt idx="3">
                  <c:v>0.12192667145938174</c:v>
                </c:pt>
                <c:pt idx="4">
                  <c:v>0.12717020329425729</c:v>
                </c:pt>
                <c:pt idx="5">
                  <c:v>0.12207499295179025</c:v>
                </c:pt>
                <c:pt idx="6">
                  <c:v>0.11040968822468436</c:v>
                </c:pt>
                <c:pt idx="7">
                  <c:v>0.10710594315245478</c:v>
                </c:pt>
                <c:pt idx="8">
                  <c:v>0.11635581061692969</c:v>
                </c:pt>
                <c:pt idx="9">
                  <c:v>0.10576421491914449</c:v>
                </c:pt>
                <c:pt idx="10">
                  <c:v>0.10572106511995781</c:v>
                </c:pt>
                <c:pt idx="11">
                  <c:v>9.9208922318765394E-2</c:v>
                </c:pt>
                <c:pt idx="12">
                  <c:v>0.10317060895822848</c:v>
                </c:pt>
                <c:pt idx="13">
                  <c:v>0.10356746080730773</c:v>
                </c:pt>
                <c:pt idx="14">
                  <c:v>0.13198800109080994</c:v>
                </c:pt>
                <c:pt idx="15">
                  <c:v>0.13021253699219801</c:v>
                </c:pt>
                <c:pt idx="16">
                  <c:v>0.10824742268041238</c:v>
                </c:pt>
                <c:pt idx="17">
                  <c:v>0.1172069825436409</c:v>
                </c:pt>
                <c:pt idx="18">
                  <c:v>0.1129740980573543</c:v>
                </c:pt>
                <c:pt idx="19">
                  <c:v>0.10828245593825596</c:v>
                </c:pt>
                <c:pt idx="20">
                  <c:v>0.10748379493223335</c:v>
                </c:pt>
                <c:pt idx="21">
                  <c:v>0.10880255716744529</c:v>
                </c:pt>
                <c:pt idx="22">
                  <c:v>0.11315851641861564</c:v>
                </c:pt>
                <c:pt idx="23">
                  <c:v>0.10668789808917198</c:v>
                </c:pt>
                <c:pt idx="24">
                  <c:v>0.10929133858267717</c:v>
                </c:pt>
                <c:pt idx="25">
                  <c:v>0.11425893136131653</c:v>
                </c:pt>
                <c:pt idx="26">
                  <c:v>0.11506442021803766</c:v>
                </c:pt>
                <c:pt idx="27">
                  <c:v>0.11741293532338308</c:v>
                </c:pt>
                <c:pt idx="28">
                  <c:v>0.13675298804780878</c:v>
                </c:pt>
                <c:pt idx="29">
                  <c:v>0.13373802523001044</c:v>
                </c:pt>
                <c:pt idx="30">
                  <c:v>0.1476290832455216</c:v>
                </c:pt>
                <c:pt idx="31">
                  <c:v>0.15703971119133575</c:v>
                </c:pt>
                <c:pt idx="32">
                  <c:v>0.16784053156146178</c:v>
                </c:pt>
                <c:pt idx="33">
                  <c:v>0.19270976616231086</c:v>
                </c:pt>
                <c:pt idx="34">
                  <c:v>0.18486541391569325</c:v>
                </c:pt>
                <c:pt idx="35">
                  <c:v>0.19581920903954803</c:v>
                </c:pt>
                <c:pt idx="36">
                  <c:v>0.192529327022021</c:v>
                </c:pt>
                <c:pt idx="37">
                  <c:v>0.17818181818181819</c:v>
                </c:pt>
                <c:pt idx="38">
                  <c:v>0.20975808921098296</c:v>
                </c:pt>
                <c:pt idx="39">
                  <c:v>0.20795487140261976</c:v>
                </c:pt>
                <c:pt idx="40">
                  <c:v>0.20217564340673919</c:v>
                </c:pt>
                <c:pt idx="41">
                  <c:v>0.17292120834630956</c:v>
                </c:pt>
                <c:pt idx="42">
                  <c:v>0.13523809523809524</c:v>
                </c:pt>
                <c:pt idx="43">
                  <c:v>0.13773388773388773</c:v>
                </c:pt>
                <c:pt idx="44">
                  <c:v>0.13938174501554784</c:v>
                </c:pt>
                <c:pt idx="45">
                  <c:v>0.17402451225612806</c:v>
                </c:pt>
                <c:pt idx="46">
                  <c:v>0.22037177803883629</c:v>
                </c:pt>
                <c:pt idx="47">
                  <c:v>0.22159778046524864</c:v>
                </c:pt>
                <c:pt idx="48">
                  <c:v>0.25386358953224808</c:v>
                </c:pt>
                <c:pt idx="49">
                  <c:v>0.26580215419501135</c:v>
                </c:pt>
                <c:pt idx="50">
                  <c:v>0.26605865756840102</c:v>
                </c:pt>
                <c:pt idx="51">
                  <c:v>0.27185910951258835</c:v>
                </c:pt>
                <c:pt idx="52">
                  <c:v>0.28285592653408748</c:v>
                </c:pt>
                <c:pt idx="53">
                  <c:v>0.28095998108411657</c:v>
                </c:pt>
                <c:pt idx="54">
                  <c:v>0.30424514019257554</c:v>
                </c:pt>
                <c:pt idx="55">
                  <c:v>0.29280368451352906</c:v>
                </c:pt>
                <c:pt idx="56">
                  <c:v>0.30451776066214509</c:v>
                </c:pt>
                <c:pt idx="57">
                  <c:v>0.32452461653357845</c:v>
                </c:pt>
                <c:pt idx="58">
                  <c:v>0.33561522573030395</c:v>
                </c:pt>
                <c:pt idx="59">
                  <c:v>0.32852913245070109</c:v>
                </c:pt>
                <c:pt idx="60">
                  <c:v>0.31603721342341345</c:v>
                </c:pt>
                <c:pt idx="61">
                  <c:v>0.31510316368638241</c:v>
                </c:pt>
                <c:pt idx="62">
                  <c:v>0.30505348579859831</c:v>
                </c:pt>
                <c:pt idx="63">
                  <c:v>0.31596208045093516</c:v>
                </c:pt>
                <c:pt idx="64">
                  <c:v>0.32111984282907663</c:v>
                </c:pt>
                <c:pt idx="65">
                  <c:v>0.3061711079943899</c:v>
                </c:pt>
                <c:pt idx="66">
                  <c:v>0.29814905233254918</c:v>
                </c:pt>
                <c:pt idx="67">
                  <c:v>0.29673408633219506</c:v>
                </c:pt>
                <c:pt idx="68">
                  <c:v>0.30170521695086949</c:v>
                </c:pt>
                <c:pt idx="69">
                  <c:v>0.30075219044470158</c:v>
                </c:pt>
                <c:pt idx="70">
                  <c:v>0.33153852575340181</c:v>
                </c:pt>
                <c:pt idx="71">
                  <c:v>0.31440869030539043</c:v>
                </c:pt>
                <c:pt idx="72">
                  <c:v>0.3065905961046626</c:v>
                </c:pt>
                <c:pt idx="73">
                  <c:v>0.32616622185467803</c:v>
                </c:pt>
                <c:pt idx="74">
                  <c:v>0.44786396317571425</c:v>
                </c:pt>
                <c:pt idx="75">
                  <c:v>0.42864848204654032</c:v>
                </c:pt>
                <c:pt idx="76">
                  <c:v>0.40995602202594333</c:v>
                </c:pt>
                <c:pt idx="77">
                  <c:v>0.39602157065819077</c:v>
                </c:pt>
                <c:pt idx="78">
                  <c:v>0.35865742479598456</c:v>
                </c:pt>
                <c:pt idx="79">
                  <c:v>0.37584721712129809</c:v>
                </c:pt>
                <c:pt idx="80">
                  <c:v>0.38344645932529631</c:v>
                </c:pt>
                <c:pt idx="81">
                  <c:v>0.36348815544317276</c:v>
                </c:pt>
                <c:pt idx="82">
                  <c:v>0.33730444010817845</c:v>
                </c:pt>
                <c:pt idx="83">
                  <c:v>0.31237773135714048</c:v>
                </c:pt>
                <c:pt idx="84">
                  <c:v>0.2891258261628632</c:v>
                </c:pt>
                <c:pt idx="85">
                  <c:v>0.2675327034883721</c:v>
                </c:pt>
                <c:pt idx="86">
                  <c:v>0.23494136066881333</c:v>
                </c:pt>
                <c:pt idx="87">
                  <c:v>0.22827526634033976</c:v>
                </c:pt>
                <c:pt idx="88">
                  <c:v>0.22286351596263768</c:v>
                </c:pt>
                <c:pt idx="89">
                  <c:v>0.20031558614685638</c:v>
                </c:pt>
                <c:pt idx="90">
                  <c:v>0.20793899735006219</c:v>
                </c:pt>
                <c:pt idx="91">
                  <c:v>0.20971369021500658</c:v>
                </c:pt>
                <c:pt idx="92">
                  <c:v>0.22716898042480063</c:v>
                </c:pt>
                <c:pt idx="93">
                  <c:v>0.20239923732853132</c:v>
                </c:pt>
                <c:pt idx="94">
                  <c:v>0.18210162853019995</c:v>
                </c:pt>
                <c:pt idx="95">
                  <c:v>0.18387448909649412</c:v>
                </c:pt>
                <c:pt idx="96">
                  <c:v>0.17199485326866928</c:v>
                </c:pt>
                <c:pt idx="97">
                  <c:v>0.16796491143973349</c:v>
                </c:pt>
                <c:pt idx="98">
                  <c:v>0.14930466881805307</c:v>
                </c:pt>
                <c:pt idx="99">
                  <c:v>0.14702979181622397</c:v>
                </c:pt>
                <c:pt idx="100">
                  <c:v>0.17275045219779023</c:v>
                </c:pt>
                <c:pt idx="101">
                  <c:v>0.16347704782248573</c:v>
                </c:pt>
                <c:pt idx="102">
                  <c:v>0.1539326085546934</c:v>
                </c:pt>
                <c:pt idx="103">
                  <c:v>0.14292378811654438</c:v>
                </c:pt>
                <c:pt idx="104">
                  <c:v>0.17693275318087145</c:v>
                </c:pt>
                <c:pt idx="105">
                  <c:v>0.21599033329976841</c:v>
                </c:pt>
                <c:pt idx="106">
                  <c:v>0.24375123786888492</c:v>
                </c:pt>
                <c:pt idx="107">
                  <c:v>0.26869278220895054</c:v>
                </c:pt>
                <c:pt idx="108">
                  <c:v>0.31150051714535765</c:v>
                </c:pt>
                <c:pt idx="109">
                  <c:v>0.27878562730893858</c:v>
                </c:pt>
                <c:pt idx="110">
                  <c:v>0.32802890372866217</c:v>
                </c:pt>
                <c:pt idx="111">
                  <c:v>0.35724207347760445</c:v>
                </c:pt>
                <c:pt idx="112">
                  <c:v>0.35226415843155934</c:v>
                </c:pt>
                <c:pt idx="113">
                  <c:v>0.36952204942689187</c:v>
                </c:pt>
                <c:pt idx="114">
                  <c:v>0.34004335707649425</c:v>
                </c:pt>
                <c:pt idx="115">
                  <c:v>0.30912133254739405</c:v>
                </c:pt>
                <c:pt idx="116">
                  <c:v>0.248212769970763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6-444C-AA70-EED1923DA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812072"/>
        <c:axId val="489812400"/>
      </c:lineChart>
      <c:catAx>
        <c:axId val="48981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12400"/>
        <c:crosses val="autoZero"/>
        <c:auto val="1"/>
        <c:lblAlgn val="ctr"/>
        <c:lblOffset val="100"/>
        <c:noMultiLvlLbl val="0"/>
      </c:catAx>
      <c:valAx>
        <c:axId val="48981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1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18d'!$B$3</c:f>
              <c:strCache>
                <c:ptCount val="1"/>
                <c:pt idx="0">
                  <c:v>m_1/(gpi)-m_1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18d'!$A$4:$A$60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18d'!$B$4:$B$60</c:f>
              <c:numCache>
                <c:formatCode>0.00</c:formatCode>
                <c:ptCount val="57"/>
                <c:pt idx="1">
                  <c:v>0.38680120088867426</c:v>
                </c:pt>
                <c:pt idx="2">
                  <c:v>0.65430938246762993</c:v>
                </c:pt>
                <c:pt idx="3">
                  <c:v>0.42425558690388637</c:v>
                </c:pt>
                <c:pt idx="4">
                  <c:v>0.83811630323021169</c:v>
                </c:pt>
                <c:pt idx="5">
                  <c:v>0.36127768644222191</c:v>
                </c:pt>
                <c:pt idx="6">
                  <c:v>0.15322529381286143</c:v>
                </c:pt>
                <c:pt idx="7">
                  <c:v>0.46718330033009431</c:v>
                </c:pt>
                <c:pt idx="8">
                  <c:v>0.33137997463684732</c:v>
                </c:pt>
                <c:pt idx="9">
                  <c:v>0.28157080832171971</c:v>
                </c:pt>
                <c:pt idx="10">
                  <c:v>0.75172785406570219</c:v>
                </c:pt>
                <c:pt idx="11">
                  <c:v>0.62066040959829349</c:v>
                </c:pt>
                <c:pt idx="12">
                  <c:v>0.47479209002691258</c:v>
                </c:pt>
                <c:pt idx="13">
                  <c:v>1.3038955252165225</c:v>
                </c:pt>
                <c:pt idx="14">
                  <c:v>2.88897617517148</c:v>
                </c:pt>
                <c:pt idx="15">
                  <c:v>0.43153151635397929</c:v>
                </c:pt>
                <c:pt idx="16">
                  <c:v>1.2707586089231782</c:v>
                </c:pt>
                <c:pt idx="17">
                  <c:v>1.3079795790197664</c:v>
                </c:pt>
                <c:pt idx="18">
                  <c:v>0.91313342781140505</c:v>
                </c:pt>
                <c:pt idx="19">
                  <c:v>2.0588929908474993</c:v>
                </c:pt>
                <c:pt idx="20">
                  <c:v>1.9125251042362679</c:v>
                </c:pt>
                <c:pt idx="21">
                  <c:v>1.0018628443011797</c:v>
                </c:pt>
                <c:pt idx="22">
                  <c:v>0.15141364912103217</c:v>
                </c:pt>
                <c:pt idx="23">
                  <c:v>-3.121996217308326E-2</c:v>
                </c:pt>
                <c:pt idx="24">
                  <c:v>1.9645031121423282</c:v>
                </c:pt>
                <c:pt idx="25">
                  <c:v>0.87470521857193062</c:v>
                </c:pt>
                <c:pt idx="26">
                  <c:v>0.50125887090389509</c:v>
                </c:pt>
                <c:pt idx="27">
                  <c:v>3.2062947631305199</c:v>
                </c:pt>
                <c:pt idx="28">
                  <c:v>1.8470516215414707</c:v>
                </c:pt>
                <c:pt idx="29">
                  <c:v>3.6846186331679442</c:v>
                </c:pt>
                <c:pt idx="30">
                  <c:v>2.0218620455137843</c:v>
                </c:pt>
                <c:pt idx="31">
                  <c:v>1.9061822984421377</c:v>
                </c:pt>
                <c:pt idx="32">
                  <c:v>2.978443822358205</c:v>
                </c:pt>
                <c:pt idx="33">
                  <c:v>2.3196159889418184</c:v>
                </c:pt>
                <c:pt idx="34">
                  <c:v>2.974379963335072</c:v>
                </c:pt>
                <c:pt idx="35">
                  <c:v>3.0471360972113568</c:v>
                </c:pt>
                <c:pt idx="36">
                  <c:v>3.5252757058805186</c:v>
                </c:pt>
                <c:pt idx="37">
                  <c:v>1.8875919364106299</c:v>
                </c:pt>
                <c:pt idx="38">
                  <c:v>1.15588190325093</c:v>
                </c:pt>
                <c:pt idx="39">
                  <c:v>1.1687353059783439</c:v>
                </c:pt>
                <c:pt idx="40">
                  <c:v>2.1097290182985442</c:v>
                </c:pt>
                <c:pt idx="41">
                  <c:v>0.75924759566280553</c:v>
                </c:pt>
                <c:pt idx="42">
                  <c:v>1.2762208473334189</c:v>
                </c:pt>
                <c:pt idx="43">
                  <c:v>1.4038526400765923</c:v>
                </c:pt>
                <c:pt idx="44">
                  <c:v>3.0358028891396311</c:v>
                </c:pt>
                <c:pt idx="45">
                  <c:v>2.4156139629801689</c:v>
                </c:pt>
                <c:pt idx="46">
                  <c:v>1.7507250071878435</c:v>
                </c:pt>
                <c:pt idx="47">
                  <c:v>2.2900148704315755</c:v>
                </c:pt>
                <c:pt idx="48">
                  <c:v>3.5824835848794296</c:v>
                </c:pt>
                <c:pt idx="49">
                  <c:v>0.51981966426548898</c:v>
                </c:pt>
                <c:pt idx="50">
                  <c:v>4.493204207762493</c:v>
                </c:pt>
                <c:pt idx="51">
                  <c:v>3.1704896784291323</c:v>
                </c:pt>
                <c:pt idx="52">
                  <c:v>2.4134863251058625</c:v>
                </c:pt>
                <c:pt idx="53">
                  <c:v>4.5789545091039621</c:v>
                </c:pt>
                <c:pt idx="54">
                  <c:v>5.3204305513533416</c:v>
                </c:pt>
                <c:pt idx="55">
                  <c:v>12.426211663662126</c:v>
                </c:pt>
                <c:pt idx="56">
                  <c:v>19.830084067661936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A-403A-988C-FED636B1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496872"/>
        <c:axId val="452497200"/>
      </c:lineChart>
      <c:catAx>
        <c:axId val="45249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97200"/>
        <c:crosses val="autoZero"/>
        <c:auto val="1"/>
        <c:lblAlgn val="ctr"/>
        <c:lblOffset val="100"/>
        <c:noMultiLvlLbl val="0"/>
      </c:catAx>
      <c:valAx>
        <c:axId val="45249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49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18e'!$B$3</c:f>
              <c:strCache>
                <c:ptCount val="1"/>
                <c:pt idx="0">
                  <c:v>θ_1(R_1/(gpi)-1)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18e'!$A$4:$A$60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18e'!$B$4:$B$60</c:f>
              <c:numCache>
                <c:formatCode>0.00</c:formatCode>
                <c:ptCount val="57"/>
                <c:pt idx="1">
                  <c:v>4.379979774673451E-4</c:v>
                </c:pt>
                <c:pt idx="2">
                  <c:v>-2.6478439648780954E-3</c:v>
                </c:pt>
                <c:pt idx="3">
                  <c:v>-1.389277260828651E-3</c:v>
                </c:pt>
                <c:pt idx="4">
                  <c:v>-3.0938984226931703E-3</c:v>
                </c:pt>
                <c:pt idx="5">
                  <c:v>-1.1992504567443041E-4</c:v>
                </c:pt>
                <c:pt idx="6">
                  <c:v>5.4331826918243566E-4</c:v>
                </c:pt>
                <c:pt idx="7">
                  <c:v>-4.3763669324495443E-4</c:v>
                </c:pt>
                <c:pt idx="8">
                  <c:v>5.0949772990803281E-4</c:v>
                </c:pt>
                <c:pt idx="9">
                  <c:v>8.2368743842957252E-4</c:v>
                </c:pt>
                <c:pt idx="10">
                  <c:v>-2.1002913554122272E-3</c:v>
                </c:pt>
                <c:pt idx="11">
                  <c:v>-1.0976306096306399E-3</c:v>
                </c:pt>
                <c:pt idx="12">
                  <c:v>1.7302044526264484E-4</c:v>
                </c:pt>
                <c:pt idx="13">
                  <c:v>-4.1210456263118672E-3</c:v>
                </c:pt>
                <c:pt idx="14">
                  <c:v>-1.1444228989829159E-2</c:v>
                </c:pt>
                <c:pt idx="15">
                  <c:v>-3.8899481917018365E-4</c:v>
                </c:pt>
                <c:pt idx="16">
                  <c:v>-3.2143808925962449E-3</c:v>
                </c:pt>
                <c:pt idx="17">
                  <c:v>-3.5710008031951393E-3</c:v>
                </c:pt>
                <c:pt idx="18">
                  <c:v>-2.0382964447875646E-3</c:v>
                </c:pt>
                <c:pt idx="19">
                  <c:v>-1.291779415471829E-2</c:v>
                </c:pt>
                <c:pt idx="20">
                  <c:v>-1.0120792698860032E-2</c:v>
                </c:pt>
                <c:pt idx="21">
                  <c:v>-4.3749583769241941E-3</c:v>
                </c:pt>
                <c:pt idx="22">
                  <c:v>4.4802363989459955E-3</c:v>
                </c:pt>
                <c:pt idx="23">
                  <c:v>7.5679884031811832E-3</c:v>
                </c:pt>
                <c:pt idx="24">
                  <c:v>-9.2273083083596608E-3</c:v>
                </c:pt>
                <c:pt idx="25">
                  <c:v>-1.930470900869006E-3</c:v>
                </c:pt>
                <c:pt idx="26">
                  <c:v>5.7616643123217749E-3</c:v>
                </c:pt>
                <c:pt idx="27">
                  <c:v>-3.54199939812729E-2</c:v>
                </c:pt>
                <c:pt idx="28">
                  <c:v>-1.5413973863236534E-2</c:v>
                </c:pt>
                <c:pt idx="29">
                  <c:v>-3.7996783137857759E-2</c:v>
                </c:pt>
                <c:pt idx="30">
                  <c:v>-2.5169865741096389E-2</c:v>
                </c:pt>
                <c:pt idx="31">
                  <c:v>-1.3082970152475261E-2</c:v>
                </c:pt>
                <c:pt idx="32">
                  <c:v>-1.4091882395263419E-2</c:v>
                </c:pt>
                <c:pt idx="33">
                  <c:v>-2.9411564002141577E-3</c:v>
                </c:pt>
                <c:pt idx="34">
                  <c:v>-2.1182028220009877E-2</c:v>
                </c:pt>
                <c:pt idx="35">
                  <c:v>-1.8069599602938684E-3</c:v>
                </c:pt>
                <c:pt idx="36">
                  <c:v>-4.6307596844742824E-2</c:v>
                </c:pt>
                <c:pt idx="37">
                  <c:v>-9.2859019375814231E-3</c:v>
                </c:pt>
                <c:pt idx="38">
                  <c:v>-1.6644831845261656E-3</c:v>
                </c:pt>
                <c:pt idx="39">
                  <c:v>1.3728499016600383E-3</c:v>
                </c:pt>
                <c:pt idx="40">
                  <c:v>-3.9966706079322956E-3</c:v>
                </c:pt>
                <c:pt idx="41">
                  <c:v>6.011726251461221E-3</c:v>
                </c:pt>
                <c:pt idx="42">
                  <c:v>6.6484283326239246E-3</c:v>
                </c:pt>
                <c:pt idx="43">
                  <c:v>-6.6474575931718303E-4</c:v>
                </c:pt>
                <c:pt idx="44">
                  <c:v>-4.7298184846808221E-2</c:v>
                </c:pt>
                <c:pt idx="45">
                  <c:v>-2.8774046253772636E-2</c:v>
                </c:pt>
                <c:pt idx="46">
                  <c:v>-1.7672671237180256E-2</c:v>
                </c:pt>
                <c:pt idx="47">
                  <c:v>-1.3626278187209006E-2</c:v>
                </c:pt>
                <c:pt idx="48">
                  <c:v>-1.4456827032866557E-2</c:v>
                </c:pt>
                <c:pt idx="49">
                  <c:v>3.8971370007846082E-3</c:v>
                </c:pt>
                <c:pt idx="50">
                  <c:v>-1.5630412738300466E-2</c:v>
                </c:pt>
                <c:pt idx="51">
                  <c:v>-1.1027282250511224E-2</c:v>
                </c:pt>
                <c:pt idx="52">
                  <c:v>-2.793127868808335E-3</c:v>
                </c:pt>
                <c:pt idx="53">
                  <c:v>-2.2015318129084055E-2</c:v>
                </c:pt>
                <c:pt idx="54">
                  <c:v>-2.9619426761888754E-2</c:v>
                </c:pt>
                <c:pt idx="55">
                  <c:v>-8.3848593793198978E-2</c:v>
                </c:pt>
                <c:pt idx="56">
                  <c:v>-9.669604712397116E-2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D-4B64-83C9-E802C32C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25952"/>
        <c:axId val="390722344"/>
      </c:lineChart>
      <c:catAx>
        <c:axId val="3907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722344"/>
        <c:crosses val="autoZero"/>
        <c:auto val="1"/>
        <c:lblAlgn val="ctr"/>
        <c:lblOffset val="100"/>
        <c:noMultiLvlLbl val="0"/>
      </c:catAx>
      <c:valAx>
        <c:axId val="39072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72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18f'!$B$3</c:f>
              <c:strCache>
                <c:ptCount val="1"/>
                <c:pt idx="0">
                  <c:v>ξθ*_1/(gpi*)-ξ_1θ*_1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18f'!$A$4:$A$60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18f'!$B$4:$B$60</c:f>
              <c:numCache>
                <c:formatCode>0.00</c:formatCode>
                <c:ptCount val="57"/>
                <c:pt idx="1">
                  <c:v>-1.2816475115240981E-2</c:v>
                </c:pt>
                <c:pt idx="2">
                  <c:v>-0.12195791204606815</c:v>
                </c:pt>
                <c:pt idx="3">
                  <c:v>-6.9065260306197876E-2</c:v>
                </c:pt>
                <c:pt idx="4">
                  <c:v>-0.1455944103374413</c:v>
                </c:pt>
                <c:pt idx="5">
                  <c:v>-6.971635416720301E-2</c:v>
                </c:pt>
                <c:pt idx="6">
                  <c:v>-1.4259762465441986E-2</c:v>
                </c:pt>
                <c:pt idx="7">
                  <c:v>-4.8558739057885575E-2</c:v>
                </c:pt>
                <c:pt idx="8">
                  <c:v>-0.12851652294634297</c:v>
                </c:pt>
                <c:pt idx="9">
                  <c:v>-0.17705793747381113</c:v>
                </c:pt>
                <c:pt idx="10">
                  <c:v>-0.26001467177628906</c:v>
                </c:pt>
                <c:pt idx="11">
                  <c:v>-4.4831605784319113E-2</c:v>
                </c:pt>
                <c:pt idx="12">
                  <c:v>-4.932727356688741E-2</c:v>
                </c:pt>
                <c:pt idx="13">
                  <c:v>-0.26172893858901009</c:v>
                </c:pt>
                <c:pt idx="14">
                  <c:v>-0.32531018166501263</c:v>
                </c:pt>
                <c:pt idx="15">
                  <c:v>-0.20560292952537929</c:v>
                </c:pt>
                <c:pt idx="16">
                  <c:v>-0.33532565458580987</c:v>
                </c:pt>
                <c:pt idx="17">
                  <c:v>-0.59570404733767512</c:v>
                </c:pt>
                <c:pt idx="18">
                  <c:v>-0.19811835409293618</c:v>
                </c:pt>
                <c:pt idx="19">
                  <c:v>-0.67703243126250523</c:v>
                </c:pt>
                <c:pt idx="20">
                  <c:v>-7.0574967238355477E-2</c:v>
                </c:pt>
                <c:pt idx="21">
                  <c:v>0.37894057587020763</c:v>
                </c:pt>
                <c:pt idx="22">
                  <c:v>0.83982295935914264</c:v>
                </c:pt>
                <c:pt idx="23">
                  <c:v>1.7062426612019426</c:v>
                </c:pt>
                <c:pt idx="24">
                  <c:v>2.2444354762236074</c:v>
                </c:pt>
                <c:pt idx="25">
                  <c:v>1.2453683089026188</c:v>
                </c:pt>
                <c:pt idx="26">
                  <c:v>4.9830604401049579</c:v>
                </c:pt>
                <c:pt idx="27">
                  <c:v>0.51319131850307054</c:v>
                </c:pt>
                <c:pt idx="28">
                  <c:v>0.43215128687434673</c:v>
                </c:pt>
                <c:pt idx="29">
                  <c:v>6.9279197087544739</c:v>
                </c:pt>
                <c:pt idx="30">
                  <c:v>-4.7779407582032727</c:v>
                </c:pt>
                <c:pt idx="31">
                  <c:v>-5.3487980276793659</c:v>
                </c:pt>
                <c:pt idx="32">
                  <c:v>-1.5589674687129647</c:v>
                </c:pt>
                <c:pt idx="33">
                  <c:v>1.277892416215314</c:v>
                </c:pt>
                <c:pt idx="34">
                  <c:v>3.3747949588263735</c:v>
                </c:pt>
                <c:pt idx="35">
                  <c:v>0.25600024821763084</c:v>
                </c:pt>
                <c:pt idx="36">
                  <c:v>1.7500270271204807</c:v>
                </c:pt>
                <c:pt idx="37">
                  <c:v>-0.85286267580854291</c:v>
                </c:pt>
                <c:pt idx="38">
                  <c:v>1.4050039319703247</c:v>
                </c:pt>
                <c:pt idx="39">
                  <c:v>2.8670172267658631</c:v>
                </c:pt>
                <c:pt idx="40">
                  <c:v>8.3203926722596994E-2</c:v>
                </c:pt>
                <c:pt idx="41">
                  <c:v>0.32361081022570859</c:v>
                </c:pt>
                <c:pt idx="42">
                  <c:v>4.2450662939802903</c:v>
                </c:pt>
                <c:pt idx="43">
                  <c:v>3.548091482213203</c:v>
                </c:pt>
                <c:pt idx="44">
                  <c:v>-3.1633934973368207</c:v>
                </c:pt>
                <c:pt idx="45">
                  <c:v>-1.1348976260996664</c:v>
                </c:pt>
                <c:pt idx="46">
                  <c:v>-0.96460873010416914</c:v>
                </c:pt>
                <c:pt idx="47">
                  <c:v>-0.40495523383383336</c:v>
                </c:pt>
                <c:pt idx="48">
                  <c:v>-1.335276772381792E-2</c:v>
                </c:pt>
                <c:pt idx="49">
                  <c:v>1.0568490100791144</c:v>
                </c:pt>
                <c:pt idx="50">
                  <c:v>0.7121420974445315</c:v>
                </c:pt>
                <c:pt idx="51">
                  <c:v>0.1106119143938173</c:v>
                </c:pt>
                <c:pt idx="52">
                  <c:v>0.15010242068515783</c:v>
                </c:pt>
                <c:pt idx="53">
                  <c:v>0.7784675019166063</c:v>
                </c:pt>
                <c:pt idx="54">
                  <c:v>1.0372295906473155</c:v>
                </c:pt>
                <c:pt idx="55">
                  <c:v>0.66756105939373955</c:v>
                </c:pt>
                <c:pt idx="56">
                  <c:v>0.42906181609327598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8-4C12-A985-BB867D85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511144"/>
        <c:axId val="479508192"/>
      </c:lineChart>
      <c:catAx>
        <c:axId val="47951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08192"/>
        <c:crosses val="autoZero"/>
        <c:auto val="1"/>
        <c:lblAlgn val="ctr"/>
        <c:lblOffset val="100"/>
        <c:noMultiLvlLbl val="0"/>
      </c:catAx>
      <c:valAx>
        <c:axId val="4795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1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18g'!$B$3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18g'!$A$4:$A$60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18g'!$B$4:$B$60</c:f>
              <c:numCache>
                <c:formatCode>0.00</c:formatCode>
                <c:ptCount val="57"/>
                <c:pt idx="1">
                  <c:v>0.19166845504856281</c:v>
                </c:pt>
                <c:pt idx="2">
                  <c:v>-2.2461130165844239</c:v>
                </c:pt>
                <c:pt idx="3">
                  <c:v>-2.0050120023711906</c:v>
                </c:pt>
                <c:pt idx="4">
                  <c:v>-1.8823327583084741</c:v>
                </c:pt>
                <c:pt idx="5">
                  <c:v>-0.51495899918837984</c:v>
                </c:pt>
                <c:pt idx="6">
                  <c:v>-0.64249330378007385</c:v>
                </c:pt>
                <c:pt idx="7">
                  <c:v>-0.88941129336109548</c:v>
                </c:pt>
                <c:pt idx="8">
                  <c:v>-0.35784021279564654</c:v>
                </c:pt>
                <c:pt idx="9">
                  <c:v>1.1526468299349031</c:v>
                </c:pt>
                <c:pt idx="10">
                  <c:v>0.66718628317587902</c:v>
                </c:pt>
                <c:pt idx="11">
                  <c:v>-1.0996960499965216</c:v>
                </c:pt>
                <c:pt idx="12">
                  <c:v>-0.18210221578083904</c:v>
                </c:pt>
                <c:pt idx="13">
                  <c:v>-2.1264547307898973</c:v>
                </c:pt>
                <c:pt idx="14">
                  <c:v>-2.731612102854565</c:v>
                </c:pt>
                <c:pt idx="15">
                  <c:v>8.6146492907501315E-2</c:v>
                </c:pt>
                <c:pt idx="16">
                  <c:v>2.5824478593589153</c:v>
                </c:pt>
                <c:pt idx="17">
                  <c:v>4.2185059812133456</c:v>
                </c:pt>
                <c:pt idx="18">
                  <c:v>3.5277580091510332</c:v>
                </c:pt>
                <c:pt idx="19">
                  <c:v>-2.6339000718067007</c:v>
                </c:pt>
                <c:pt idx="20">
                  <c:v>-1.5828917587063642</c:v>
                </c:pt>
                <c:pt idx="21">
                  <c:v>-3.7005005067417183</c:v>
                </c:pt>
                <c:pt idx="22">
                  <c:v>1.764124916316925</c:v>
                </c:pt>
                <c:pt idx="23">
                  <c:v>-0.14666441463772795</c:v>
                </c:pt>
                <c:pt idx="24">
                  <c:v>-4.0900503829459121</c:v>
                </c:pt>
                <c:pt idx="25">
                  <c:v>-3.9271169502240832</c:v>
                </c:pt>
                <c:pt idx="26">
                  <c:v>-1.0558321731666769</c:v>
                </c:pt>
                <c:pt idx="27">
                  <c:v>-0.43874307093915865</c:v>
                </c:pt>
                <c:pt idx="28">
                  <c:v>1.1991232585241052</c:v>
                </c:pt>
                <c:pt idx="29">
                  <c:v>-3.541824806519922</c:v>
                </c:pt>
                <c:pt idx="30">
                  <c:v>-0.37042380171421424</c:v>
                </c:pt>
                <c:pt idx="31">
                  <c:v>-1.6608394961524646</c:v>
                </c:pt>
                <c:pt idx="32">
                  <c:v>-1.150737174650468E-2</c:v>
                </c:pt>
                <c:pt idx="33">
                  <c:v>-0.11080138078633033</c:v>
                </c:pt>
                <c:pt idx="34">
                  <c:v>2.9411564734379665</c:v>
                </c:pt>
                <c:pt idx="35">
                  <c:v>-3.1671606436420983</c:v>
                </c:pt>
                <c:pt idx="36">
                  <c:v>-4.6781686681960126</c:v>
                </c:pt>
                <c:pt idx="37">
                  <c:v>-4.3887342516413872</c:v>
                </c:pt>
                <c:pt idx="38">
                  <c:v>1.5738898334127869</c:v>
                </c:pt>
                <c:pt idx="39">
                  <c:v>-0.50352509816227853</c:v>
                </c:pt>
                <c:pt idx="40">
                  <c:v>-0.70908957418641538</c:v>
                </c:pt>
                <c:pt idx="41">
                  <c:v>1.7522845059300716</c:v>
                </c:pt>
                <c:pt idx="42">
                  <c:v>0.34645860388244842</c:v>
                </c:pt>
                <c:pt idx="43">
                  <c:v>0.62976469327083084</c:v>
                </c:pt>
                <c:pt idx="44">
                  <c:v>-1.3783081023306358</c:v>
                </c:pt>
                <c:pt idx="45">
                  <c:v>-4.5644182237891506</c:v>
                </c:pt>
                <c:pt idx="46">
                  <c:v>-2.0888331785158565</c:v>
                </c:pt>
                <c:pt idx="47">
                  <c:v>-4.5033859684593613</c:v>
                </c:pt>
                <c:pt idx="48">
                  <c:v>-0.10858293978748523</c:v>
                </c:pt>
                <c:pt idx="49">
                  <c:v>3.731628446203874</c:v>
                </c:pt>
                <c:pt idx="50">
                  <c:v>2.0894568253343824</c:v>
                </c:pt>
                <c:pt idx="51">
                  <c:v>1.8442481767955801</c:v>
                </c:pt>
                <c:pt idx="52">
                  <c:v>2.1740381534698869</c:v>
                </c:pt>
                <c:pt idx="53">
                  <c:v>7.0000000000000009</c:v>
                </c:pt>
                <c:pt idx="54">
                  <c:v>7.0000000000000009</c:v>
                </c:pt>
                <c:pt idx="55">
                  <c:v>7.0000000000000009</c:v>
                </c:pt>
                <c:pt idx="56">
                  <c:v>11.999999999999998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2-4552-BE44-53664D94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513440"/>
        <c:axId val="479509176"/>
      </c:lineChart>
      <c:catAx>
        <c:axId val="4795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09176"/>
        <c:crosses val="autoZero"/>
        <c:auto val="1"/>
        <c:lblAlgn val="ctr"/>
        <c:lblOffset val="100"/>
        <c:noMultiLvlLbl val="0"/>
      </c:catAx>
      <c:valAx>
        <c:axId val="479509176"/>
        <c:scaling>
          <c:orientation val="minMax"/>
          <c:max val="1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51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18h'!$B$3</c:f>
              <c:strCache>
                <c:ptCount val="1"/>
                <c:pt idx="0">
                  <c:v>transfers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18h'!$A$4:$A$60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18h'!$B$4:$B$60</c:f>
              <c:numCache>
                <c:formatCode>0.00</c:formatCode>
                <c:ptCount val="57"/>
                <c:pt idx="1">
                  <c:v>0.26679393350131692</c:v>
                </c:pt>
                <c:pt idx="2">
                  <c:v>0.78334093655351333</c:v>
                </c:pt>
                <c:pt idx="3">
                  <c:v>1.947418822930524</c:v>
                </c:pt>
                <c:pt idx="4">
                  <c:v>1.0794583915895817</c:v>
                </c:pt>
                <c:pt idx="5">
                  <c:v>1.5230522193523195</c:v>
                </c:pt>
                <c:pt idx="6">
                  <c:v>0.78412947124844923</c:v>
                </c:pt>
                <c:pt idx="7">
                  <c:v>2.4709214059136579</c:v>
                </c:pt>
                <c:pt idx="8">
                  <c:v>1.9503720763768828</c:v>
                </c:pt>
                <c:pt idx="9">
                  <c:v>0.9659029796011942</c:v>
                </c:pt>
                <c:pt idx="10">
                  <c:v>0.52688734108985147</c:v>
                </c:pt>
                <c:pt idx="11">
                  <c:v>3.7215571665684912</c:v>
                </c:pt>
                <c:pt idx="12">
                  <c:v>0.75639854730122547</c:v>
                </c:pt>
                <c:pt idx="13">
                  <c:v>3.7139514266439395</c:v>
                </c:pt>
                <c:pt idx="14">
                  <c:v>5.6252871464689154</c:v>
                </c:pt>
                <c:pt idx="15">
                  <c:v>5.186726235171232</c:v>
                </c:pt>
                <c:pt idx="16">
                  <c:v>4.8073782896610062</c:v>
                </c:pt>
                <c:pt idx="17">
                  <c:v>3.7158625972122135</c:v>
                </c:pt>
                <c:pt idx="18">
                  <c:v>3.7030809402245271</c:v>
                </c:pt>
                <c:pt idx="19">
                  <c:v>4.6670260657418225</c:v>
                </c:pt>
                <c:pt idx="20">
                  <c:v>2.6327342707565147</c:v>
                </c:pt>
                <c:pt idx="21">
                  <c:v>4.9338864841967007</c:v>
                </c:pt>
                <c:pt idx="22">
                  <c:v>-0.19261926795838408</c:v>
                </c:pt>
                <c:pt idx="23">
                  <c:v>6.0731337211042318</c:v>
                </c:pt>
                <c:pt idx="24">
                  <c:v>9.2303500781336254</c:v>
                </c:pt>
                <c:pt idx="25">
                  <c:v>4.2067244139261284</c:v>
                </c:pt>
                <c:pt idx="26">
                  <c:v>17.733823179803355</c:v>
                </c:pt>
                <c:pt idx="27">
                  <c:v>-2.5099934025237336</c:v>
                </c:pt>
                <c:pt idx="28">
                  <c:v>-3.580689105683827</c:v>
                </c:pt>
                <c:pt idx="29">
                  <c:v>3.965190134004299</c:v>
                </c:pt>
                <c:pt idx="30">
                  <c:v>0.62022103156730013</c:v>
                </c:pt>
                <c:pt idx="31">
                  <c:v>10.396810582848294</c:v>
                </c:pt>
                <c:pt idx="32">
                  <c:v>-5.6864618135879033</c:v>
                </c:pt>
                <c:pt idx="33">
                  <c:v>4.1490726557400412</c:v>
                </c:pt>
                <c:pt idx="34">
                  <c:v>3.4015725159587147</c:v>
                </c:pt>
                <c:pt idx="35">
                  <c:v>-4.3990157511913628</c:v>
                </c:pt>
                <c:pt idx="36">
                  <c:v>4.6072073614546456</c:v>
                </c:pt>
                <c:pt idx="37">
                  <c:v>2.1291962539561915</c:v>
                </c:pt>
                <c:pt idx="38">
                  <c:v>-2.9817383764464709</c:v>
                </c:pt>
                <c:pt idx="39">
                  <c:v>1.181848292216199</c:v>
                </c:pt>
                <c:pt idx="40">
                  <c:v>2.7865051447091638</c:v>
                </c:pt>
                <c:pt idx="41">
                  <c:v>0.76690220889930882</c:v>
                </c:pt>
                <c:pt idx="42">
                  <c:v>0.65711832410210658</c:v>
                </c:pt>
                <c:pt idx="43">
                  <c:v>5.5896136384716408</c:v>
                </c:pt>
                <c:pt idx="44">
                  <c:v>5.8918082653655199</c:v>
                </c:pt>
                <c:pt idx="45">
                  <c:v>7.6433734159914666</c:v>
                </c:pt>
                <c:pt idx="46">
                  <c:v>3.9253858190927282</c:v>
                </c:pt>
                <c:pt idx="47">
                  <c:v>7.2801785609278875</c:v>
                </c:pt>
                <c:pt idx="48">
                  <c:v>1.4971444941301766</c:v>
                </c:pt>
                <c:pt idx="49">
                  <c:v>2.6478668884996726</c:v>
                </c:pt>
                <c:pt idx="50">
                  <c:v>2.9584851029041896</c:v>
                </c:pt>
                <c:pt idx="51">
                  <c:v>7.4998359433566462</c:v>
                </c:pt>
                <c:pt idx="52">
                  <c:v>6.8805869140813201</c:v>
                </c:pt>
                <c:pt idx="53">
                  <c:v>6.3025216260044576</c:v>
                </c:pt>
                <c:pt idx="54">
                  <c:v>4.33826740244535</c:v>
                </c:pt>
                <c:pt idx="55">
                  <c:v>8.9704040987394684</c:v>
                </c:pt>
                <c:pt idx="56">
                  <c:v>4.3797030443094407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6-407A-A300-F856DADF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343800"/>
        <c:axId val="297344128"/>
      </c:lineChart>
      <c:catAx>
        <c:axId val="29734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344128"/>
        <c:crosses val="autoZero"/>
        <c:auto val="1"/>
        <c:lblAlgn val="ctr"/>
        <c:lblOffset val="100"/>
        <c:noMultiLvlLbl val="0"/>
      </c:catAx>
      <c:valAx>
        <c:axId val="2973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34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19'!$B$3</c:f>
              <c:strCache>
                <c:ptCount val="1"/>
                <c:pt idx="0">
                  <c:v>primary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19'!$B$4:$B$60</c:f>
              <c:numCache>
                <c:formatCode>0.00</c:formatCode>
                <c:ptCount val="57"/>
                <c:pt idx="1">
                  <c:v>0.19166845504856281</c:v>
                </c:pt>
                <c:pt idx="2">
                  <c:v>-2.2461130165844239</c:v>
                </c:pt>
                <c:pt idx="3">
                  <c:v>-2.0050120023711906</c:v>
                </c:pt>
                <c:pt idx="4">
                  <c:v>-1.8823327583084741</c:v>
                </c:pt>
                <c:pt idx="5">
                  <c:v>-0.51495899918837984</c:v>
                </c:pt>
                <c:pt idx="6">
                  <c:v>-0.64249330378007385</c:v>
                </c:pt>
                <c:pt idx="7">
                  <c:v>-0.88941129336109548</c:v>
                </c:pt>
                <c:pt idx="8">
                  <c:v>-0.35784021279564654</c:v>
                </c:pt>
                <c:pt idx="9">
                  <c:v>1.1526468299349031</c:v>
                </c:pt>
                <c:pt idx="10">
                  <c:v>0.66718628317587902</c:v>
                </c:pt>
                <c:pt idx="11">
                  <c:v>-1.0996960499965216</c:v>
                </c:pt>
                <c:pt idx="12">
                  <c:v>-0.18210221578083904</c:v>
                </c:pt>
                <c:pt idx="13">
                  <c:v>-2.1264547307898973</c:v>
                </c:pt>
                <c:pt idx="14">
                  <c:v>-2.731612102854565</c:v>
                </c:pt>
                <c:pt idx="15">
                  <c:v>8.6146492907501315E-2</c:v>
                </c:pt>
                <c:pt idx="16">
                  <c:v>2.5824478593589153</c:v>
                </c:pt>
                <c:pt idx="17">
                  <c:v>4.2185059812133456</c:v>
                </c:pt>
                <c:pt idx="18">
                  <c:v>3.5277580091510332</c:v>
                </c:pt>
                <c:pt idx="19">
                  <c:v>-2.6339000718067007</c:v>
                </c:pt>
                <c:pt idx="20">
                  <c:v>-1.5828917587063642</c:v>
                </c:pt>
                <c:pt idx="21">
                  <c:v>-3.7005005067417183</c:v>
                </c:pt>
                <c:pt idx="22">
                  <c:v>1.764124916316925</c:v>
                </c:pt>
                <c:pt idx="23">
                  <c:v>-0.14666441463772795</c:v>
                </c:pt>
                <c:pt idx="24">
                  <c:v>-4.0900503829459121</c:v>
                </c:pt>
                <c:pt idx="25">
                  <c:v>-3.9271169502240832</c:v>
                </c:pt>
                <c:pt idx="26">
                  <c:v>-1.0558321731666769</c:v>
                </c:pt>
                <c:pt idx="27">
                  <c:v>-0.43874307093915865</c:v>
                </c:pt>
                <c:pt idx="28">
                  <c:v>1.1991232585241052</c:v>
                </c:pt>
                <c:pt idx="29">
                  <c:v>-3.541824806519922</c:v>
                </c:pt>
                <c:pt idx="30">
                  <c:v>-0.37042380171421424</c:v>
                </c:pt>
                <c:pt idx="31">
                  <c:v>-1.6608394961524646</c:v>
                </c:pt>
                <c:pt idx="32">
                  <c:v>-1.150737174650468E-2</c:v>
                </c:pt>
                <c:pt idx="33">
                  <c:v>-0.11080138078633033</c:v>
                </c:pt>
                <c:pt idx="34">
                  <c:v>2.9411564734379665</c:v>
                </c:pt>
                <c:pt idx="35">
                  <c:v>-3.1671606436420983</c:v>
                </c:pt>
                <c:pt idx="36">
                  <c:v>-4.6781686681960126</c:v>
                </c:pt>
                <c:pt idx="37">
                  <c:v>-4.3887342516413872</c:v>
                </c:pt>
                <c:pt idx="38">
                  <c:v>1.5738898334127869</c:v>
                </c:pt>
                <c:pt idx="39">
                  <c:v>-0.50352509816227853</c:v>
                </c:pt>
                <c:pt idx="40">
                  <c:v>-0.70908957418641538</c:v>
                </c:pt>
                <c:pt idx="41">
                  <c:v>1.7522845059300716</c:v>
                </c:pt>
                <c:pt idx="42">
                  <c:v>0.34645860388244842</c:v>
                </c:pt>
                <c:pt idx="43">
                  <c:v>0.62976469327083084</c:v>
                </c:pt>
                <c:pt idx="44">
                  <c:v>-1.3783081023306358</c:v>
                </c:pt>
                <c:pt idx="45">
                  <c:v>-4.5644182237891506</c:v>
                </c:pt>
                <c:pt idx="46">
                  <c:v>-2.0888331785158565</c:v>
                </c:pt>
                <c:pt idx="47">
                  <c:v>-4.5033859684593613</c:v>
                </c:pt>
                <c:pt idx="48">
                  <c:v>-0.10858293978748523</c:v>
                </c:pt>
                <c:pt idx="49">
                  <c:v>3.731628446203874</c:v>
                </c:pt>
                <c:pt idx="50">
                  <c:v>2.0894568253343824</c:v>
                </c:pt>
                <c:pt idx="51">
                  <c:v>1.8442481767955801</c:v>
                </c:pt>
                <c:pt idx="52">
                  <c:v>2.1740381534698869</c:v>
                </c:pt>
                <c:pt idx="53">
                  <c:v>7.0000000000000009</c:v>
                </c:pt>
                <c:pt idx="54">
                  <c:v>7.0000000000000009</c:v>
                </c:pt>
                <c:pt idx="55">
                  <c:v>7.0000000000000009</c:v>
                </c:pt>
                <c:pt idx="56">
                  <c:v>11.999999999999998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D-4F02-B3A6-190CE5F42E05}"/>
            </c:ext>
          </c:extLst>
        </c:ser>
        <c:ser>
          <c:idx val="1"/>
          <c:order val="1"/>
          <c:tx>
            <c:strRef>
              <c:f>'Figure 19'!$C$3</c:f>
              <c:strCache>
                <c:ptCount val="1"/>
                <c:pt idx="0">
                  <c:v>primary + transfers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19'!$C$4:$C$60</c:f>
              <c:numCache>
                <c:formatCode>0.00</c:formatCode>
                <c:ptCount val="57"/>
                <c:pt idx="1">
                  <c:v>0.45846238854987975</c:v>
                </c:pt>
                <c:pt idx="2">
                  <c:v>-1.4627720800309105</c:v>
                </c:pt>
                <c:pt idx="3">
                  <c:v>-5.7593179440666553E-2</c:v>
                </c:pt>
                <c:pt idx="4">
                  <c:v>-0.80287436671889245</c:v>
                </c:pt>
                <c:pt idx="5">
                  <c:v>1.0080932201639397</c:v>
                </c:pt>
                <c:pt idx="6">
                  <c:v>0.14163616746837537</c:v>
                </c:pt>
                <c:pt idx="7">
                  <c:v>1.5815101125525626</c:v>
                </c:pt>
                <c:pt idx="8">
                  <c:v>1.5925318635812362</c:v>
                </c:pt>
                <c:pt idx="9">
                  <c:v>2.1185498095360975</c:v>
                </c:pt>
                <c:pt idx="10">
                  <c:v>1.1940736242657306</c:v>
                </c:pt>
                <c:pt idx="11">
                  <c:v>2.6218611165719699</c:v>
                </c:pt>
                <c:pt idx="12">
                  <c:v>0.57429633152038639</c:v>
                </c:pt>
                <c:pt idx="13">
                  <c:v>1.5874966958540422</c:v>
                </c:pt>
                <c:pt idx="14">
                  <c:v>2.8936750436143504</c:v>
                </c:pt>
                <c:pt idx="15">
                  <c:v>5.2728727280787329</c:v>
                </c:pt>
                <c:pt idx="16">
                  <c:v>7.3898261490199211</c:v>
                </c:pt>
                <c:pt idx="17">
                  <c:v>7.9343685784255591</c:v>
                </c:pt>
                <c:pt idx="18">
                  <c:v>7.2308389493755598</c:v>
                </c:pt>
                <c:pt idx="19">
                  <c:v>2.0331259939351218</c:v>
                </c:pt>
                <c:pt idx="20">
                  <c:v>1.0498425120501504</c:v>
                </c:pt>
                <c:pt idx="21">
                  <c:v>1.2333859774549825</c:v>
                </c:pt>
                <c:pt idx="22">
                  <c:v>1.571505648358541</c:v>
                </c:pt>
                <c:pt idx="23">
                  <c:v>5.9264693064665037</c:v>
                </c:pt>
                <c:pt idx="24">
                  <c:v>5.1402996951877133</c:v>
                </c:pt>
                <c:pt idx="25">
                  <c:v>0.27960746370204514</c:v>
                </c:pt>
                <c:pt idx="26">
                  <c:v>16.677991006636677</c:v>
                </c:pt>
                <c:pt idx="27">
                  <c:v>-2.9487364734628922</c:v>
                </c:pt>
                <c:pt idx="28">
                  <c:v>-2.3815658471597221</c:v>
                </c:pt>
                <c:pt idx="29">
                  <c:v>0.42336532748437694</c:v>
                </c:pt>
                <c:pt idx="30">
                  <c:v>0.24979722985308589</c:v>
                </c:pt>
                <c:pt idx="31">
                  <c:v>8.7359710866958302</c:v>
                </c:pt>
                <c:pt idx="32">
                  <c:v>-5.6979691853344079</c:v>
                </c:pt>
                <c:pt idx="33">
                  <c:v>4.0382712749537113</c:v>
                </c:pt>
                <c:pt idx="34">
                  <c:v>6.3427289893966812</c:v>
                </c:pt>
                <c:pt idx="35">
                  <c:v>-7.5661763948334606</c:v>
                </c:pt>
                <c:pt idx="36">
                  <c:v>-7.0961306741367025E-2</c:v>
                </c:pt>
                <c:pt idx="37">
                  <c:v>-2.2595379976851957</c:v>
                </c:pt>
                <c:pt idx="38">
                  <c:v>-1.407848543033684</c:v>
                </c:pt>
                <c:pt idx="39">
                  <c:v>0.6783231940539205</c:v>
                </c:pt>
                <c:pt idx="40">
                  <c:v>2.0774155705227484</c:v>
                </c:pt>
                <c:pt idx="41">
                  <c:v>2.5191867148293805</c:v>
                </c:pt>
                <c:pt idx="42">
                  <c:v>1.003576927984555</c:v>
                </c:pt>
                <c:pt idx="43">
                  <c:v>6.2193783317424716</c:v>
                </c:pt>
                <c:pt idx="44">
                  <c:v>4.5135001630348839</c:v>
                </c:pt>
                <c:pt idx="45">
                  <c:v>3.0789551922023159</c:v>
                </c:pt>
                <c:pt idx="46">
                  <c:v>1.8365526405768717</c:v>
                </c:pt>
                <c:pt idx="47">
                  <c:v>2.7767925924685262</c:v>
                </c:pt>
                <c:pt idx="48">
                  <c:v>1.3885615543426915</c:v>
                </c:pt>
                <c:pt idx="49">
                  <c:v>6.379495334703547</c:v>
                </c:pt>
                <c:pt idx="50">
                  <c:v>5.047941928238572</c:v>
                </c:pt>
                <c:pt idx="51">
                  <c:v>9.3440841201522264</c:v>
                </c:pt>
                <c:pt idx="52">
                  <c:v>9.054625067551207</c:v>
                </c:pt>
                <c:pt idx="53">
                  <c:v>13.302521626004459</c:v>
                </c:pt>
                <c:pt idx="54">
                  <c:v>11.33826740244535</c:v>
                </c:pt>
                <c:pt idx="55">
                  <c:v>15.970404098739468</c:v>
                </c:pt>
                <c:pt idx="56">
                  <c:v>16.379703044309437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D-4F02-B3A6-190CE5F4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410344"/>
        <c:axId val="456411328"/>
      </c:lineChart>
      <c:catAx>
        <c:axId val="45641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411328"/>
        <c:crosses val="autoZero"/>
        <c:auto val="1"/>
        <c:lblAlgn val="ctr"/>
        <c:lblOffset val="100"/>
        <c:noMultiLvlLbl val="0"/>
      </c:catAx>
      <c:valAx>
        <c:axId val="4564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41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20a'!$B$3</c:f>
              <c:strCache>
                <c:ptCount val="1"/>
                <c:pt idx="0">
                  <c:v>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20a'!$A$4:$A$60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20a'!$B$4:$B$60</c:f>
              <c:numCache>
                <c:formatCode>0.00</c:formatCode>
                <c:ptCount val="57"/>
                <c:pt idx="0">
                  <c:v>0</c:v>
                </c:pt>
                <c:pt idx="1">
                  <c:v>0.26679393350131692</c:v>
                </c:pt>
                <c:pt idx="2">
                  <c:v>1.0501348700548303</c:v>
                </c:pt>
                <c:pt idx="3">
                  <c:v>2.9975536929853543</c:v>
                </c:pt>
                <c:pt idx="4">
                  <c:v>4.0770120845749362</c:v>
                </c:pt>
                <c:pt idx="5">
                  <c:v>5.6000643039272555</c:v>
                </c:pt>
                <c:pt idx="6">
                  <c:v>6.3841937751757047</c:v>
                </c:pt>
                <c:pt idx="7">
                  <c:v>8.8551151810893636</c:v>
                </c:pt>
                <c:pt idx="8">
                  <c:v>10.805487257466247</c:v>
                </c:pt>
                <c:pt idx="9">
                  <c:v>11.771390237067441</c:v>
                </c:pt>
                <c:pt idx="10">
                  <c:v>12.298277578157293</c:v>
                </c:pt>
                <c:pt idx="11">
                  <c:v>16.019834744725785</c:v>
                </c:pt>
                <c:pt idx="12">
                  <c:v>16.776233292027008</c:v>
                </c:pt>
                <c:pt idx="13">
                  <c:v>20.490184718670946</c:v>
                </c:pt>
                <c:pt idx="14">
                  <c:v>26.11547186513986</c:v>
                </c:pt>
                <c:pt idx="15">
                  <c:v>31.302198100311092</c:v>
                </c:pt>
                <c:pt idx="16">
                  <c:v>36.109576389972098</c:v>
                </c:pt>
                <c:pt idx="17">
                  <c:v>39.825438987184313</c:v>
                </c:pt>
                <c:pt idx="18">
                  <c:v>43.528519927408837</c:v>
                </c:pt>
                <c:pt idx="19">
                  <c:v>48.19554599315066</c:v>
                </c:pt>
                <c:pt idx="20">
                  <c:v>50.828280263907175</c:v>
                </c:pt>
                <c:pt idx="21">
                  <c:v>55.762166748103873</c:v>
                </c:pt>
                <c:pt idx="22">
                  <c:v>55.569547480145488</c:v>
                </c:pt>
                <c:pt idx="23">
                  <c:v>61.642681201249722</c:v>
                </c:pt>
                <c:pt idx="24">
                  <c:v>70.873031279383355</c:v>
                </c:pt>
                <c:pt idx="25">
                  <c:v>75.07975569330948</c:v>
                </c:pt>
                <c:pt idx="26">
                  <c:v>92.813578873112832</c:v>
                </c:pt>
                <c:pt idx="27">
                  <c:v>90.303585470589098</c:v>
                </c:pt>
                <c:pt idx="28">
                  <c:v>86.722896364905267</c:v>
                </c:pt>
                <c:pt idx="29">
                  <c:v>90.68808649890957</c:v>
                </c:pt>
                <c:pt idx="30">
                  <c:v>91.308307530476867</c:v>
                </c:pt>
                <c:pt idx="31">
                  <c:v>101.70511811332516</c:v>
                </c:pt>
                <c:pt idx="32">
                  <c:v>96.018656299737259</c:v>
                </c:pt>
                <c:pt idx="33">
                  <c:v>100.1677289554773</c:v>
                </c:pt>
                <c:pt idx="34">
                  <c:v>103.56930147143602</c:v>
                </c:pt>
                <c:pt idx="35">
                  <c:v>99.170285720244664</c:v>
                </c:pt>
                <c:pt idx="36">
                  <c:v>103.7774930816993</c:v>
                </c:pt>
                <c:pt idx="37">
                  <c:v>105.9066893356555</c:v>
                </c:pt>
                <c:pt idx="38">
                  <c:v>102.92495095920903</c:v>
                </c:pt>
                <c:pt idx="39">
                  <c:v>104.10679925142523</c:v>
                </c:pt>
                <c:pt idx="40">
                  <c:v>106.8933043961344</c:v>
                </c:pt>
                <c:pt idx="41">
                  <c:v>107.66020660503371</c:v>
                </c:pt>
                <c:pt idx="42">
                  <c:v>108.31732492913581</c:v>
                </c:pt>
                <c:pt idx="43">
                  <c:v>113.90693856760745</c:v>
                </c:pt>
                <c:pt idx="44">
                  <c:v>119.79874683297298</c:v>
                </c:pt>
                <c:pt idx="45">
                  <c:v>127.44212024896444</c:v>
                </c:pt>
                <c:pt idx="46">
                  <c:v>131.36750606805717</c:v>
                </c:pt>
                <c:pt idx="47">
                  <c:v>138.64768462898505</c:v>
                </c:pt>
                <c:pt idx="48">
                  <c:v>140.14482912311522</c:v>
                </c:pt>
                <c:pt idx="49">
                  <c:v>142.79269601161488</c:v>
                </c:pt>
                <c:pt idx="50">
                  <c:v>145.75118111451906</c:v>
                </c:pt>
                <c:pt idx="51">
                  <c:v>153.25101705787571</c:v>
                </c:pt>
                <c:pt idx="52">
                  <c:v>160.13160397195702</c:v>
                </c:pt>
                <c:pt idx="53">
                  <c:v>166.43412559796147</c:v>
                </c:pt>
                <c:pt idx="54">
                  <c:v>170.77239300040682</c:v>
                </c:pt>
                <c:pt idx="55">
                  <c:v>179.74279709914629</c:v>
                </c:pt>
                <c:pt idx="56">
                  <c:v>184.12250014345574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3-47F8-BCC1-05B2C783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263168"/>
        <c:axId val="384262840"/>
      </c:lineChart>
      <c:catAx>
        <c:axId val="38426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62840"/>
        <c:crosses val="autoZero"/>
        <c:auto val="1"/>
        <c:lblAlgn val="ctr"/>
        <c:lblOffset val="100"/>
        <c:noMultiLvlLbl val="0"/>
      </c:catAx>
      <c:valAx>
        <c:axId val="38426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6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20b'!$B$3</c:f>
              <c:strCache>
                <c:ptCount val="1"/>
                <c:pt idx="0">
                  <c:v>data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20b'!$A$4:$A$60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20b'!$B$4:$B$60</c:f>
              <c:numCache>
                <c:formatCode>0.00</c:formatCode>
                <c:ptCount val="57"/>
                <c:pt idx="0">
                  <c:v>7.1876577365063552</c:v>
                </c:pt>
                <c:pt idx="1">
                  <c:v>7.4530750061506721</c:v>
                </c:pt>
                <c:pt idx="2">
                  <c:v>6.2436765160112486</c:v>
                </c:pt>
                <c:pt idx="3">
                  <c:v>5.3159199799709853</c:v>
                </c:pt>
                <c:pt idx="4">
                  <c:v>4.2459708548173429</c:v>
                </c:pt>
                <c:pt idx="5">
                  <c:v>4.648064705717724</c:v>
                </c:pt>
                <c:pt idx="6">
                  <c:v>5.0131668151134194</c:v>
                </c:pt>
                <c:pt idx="7">
                  <c:v>5.7730136702107799</c:v>
                </c:pt>
                <c:pt idx="8">
                  <c:v>6.677790637726166</c:v>
                </c:pt>
                <c:pt idx="9">
                  <c:v>8.4157996108708648</c:v>
                </c:pt>
                <c:pt idx="10">
                  <c:v>9.0250912985269149</c:v>
                </c:pt>
                <c:pt idx="11">
                  <c:v>9.6982718313978946</c:v>
                </c:pt>
                <c:pt idx="12">
                  <c:v>9.4206619568453895</c:v>
                </c:pt>
                <c:pt idx="13">
                  <c:v>8.3295869449217879</c:v>
                </c:pt>
                <c:pt idx="14">
                  <c:v>6.5898428058546683</c:v>
                </c:pt>
                <c:pt idx="15">
                  <c:v>9.267625228586823</c:v>
                </c:pt>
                <c:pt idx="16">
                  <c:v>14.173405330536875</c:v>
                </c:pt>
                <c:pt idx="17">
                  <c:v>19.074697095841678</c:v>
                </c:pt>
                <c:pt idx="18">
                  <c:v>24.829833464638146</c:v>
                </c:pt>
                <c:pt idx="19">
                  <c:v>22.442927500912813</c:v>
                </c:pt>
                <c:pt idx="20">
                  <c:v>20.432664771287584</c:v>
                </c:pt>
                <c:pt idx="21">
                  <c:v>20.000788364814465</c:v>
                </c:pt>
                <c:pt idx="22">
                  <c:v>24.424553383050455</c:v>
                </c:pt>
                <c:pt idx="23">
                  <c:v>29.171310151973991</c:v>
                </c:pt>
                <c:pt idx="24">
                  <c:v>45.433640543858132</c:v>
                </c:pt>
                <c:pt idx="25">
                  <c:v>42.805957213966103</c:v>
                </c:pt>
                <c:pt idx="26">
                  <c:v>93.724348331808429</c:v>
                </c:pt>
                <c:pt idx="27">
                  <c:v>67.000842194088534</c:v>
                </c:pt>
                <c:pt idx="28">
                  <c:v>55.209604277670628</c:v>
                </c:pt>
                <c:pt idx="29">
                  <c:v>86.541505059760496</c:v>
                </c:pt>
                <c:pt idx="30">
                  <c:v>65.676143844702153</c:v>
                </c:pt>
                <c:pt idx="31">
                  <c:v>65.108802508139959</c:v>
                </c:pt>
                <c:pt idx="32">
                  <c:v>57.193569827646044</c:v>
                </c:pt>
                <c:pt idx="33">
                  <c:v>63.594945929258316</c:v>
                </c:pt>
                <c:pt idx="34">
                  <c:v>68.640097583898239</c:v>
                </c:pt>
                <c:pt idx="35">
                  <c:v>68.342872125113971</c:v>
                </c:pt>
                <c:pt idx="36">
                  <c:v>50.262646559978968</c:v>
                </c:pt>
                <c:pt idx="37">
                  <c:v>33.817071230532967</c:v>
                </c:pt>
                <c:pt idx="38">
                  <c:v>30.967875791092339</c:v>
                </c:pt>
                <c:pt idx="39">
                  <c:v>30.795747212046251</c:v>
                </c:pt>
                <c:pt idx="40">
                  <c:v>28.03561357548686</c:v>
                </c:pt>
                <c:pt idx="41">
                  <c:v>31.435165154214044</c:v>
                </c:pt>
                <c:pt idx="42">
                  <c:v>43.989683769589156</c:v>
                </c:pt>
                <c:pt idx="43">
                  <c:v>47.242903042322077</c:v>
                </c:pt>
                <c:pt idx="44">
                  <c:v>38.660324190713013</c:v>
                </c:pt>
                <c:pt idx="45">
                  <c:v>33.019398752951524</c:v>
                </c:pt>
                <c:pt idx="46">
                  <c:v>24.057442834983522</c:v>
                </c:pt>
                <c:pt idx="47">
                  <c:v>19.143287505054591</c:v>
                </c:pt>
                <c:pt idx="48">
                  <c:v>13.974194362455727</c:v>
                </c:pt>
                <c:pt idx="49">
                  <c:v>18.187424289551817</c:v>
                </c:pt>
                <c:pt idx="50">
                  <c:v>18.317191188040912</c:v>
                </c:pt>
                <c:pt idx="51">
                  <c:v>25.056922504604053</c:v>
                </c:pt>
                <c:pt idx="52">
                  <c:v>27.484740690920209</c:v>
                </c:pt>
                <c:pt idx="53">
                  <c:v>32.257754742185412</c:v>
                </c:pt>
                <c:pt idx="54">
                  <c:v>28.415446951702297</c:v>
                </c:pt>
                <c:pt idx="55">
                  <c:v>17.938388395598558</c:v>
                </c:pt>
                <c:pt idx="56">
                  <c:v>6.2452076653000042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ED4-904C-A6FC750801F3}"/>
            </c:ext>
          </c:extLst>
        </c:ser>
        <c:ser>
          <c:idx val="1"/>
          <c:order val="1"/>
          <c:tx>
            <c:strRef>
              <c:f>'Figure 20b'!$C$3</c:f>
              <c:strCache>
                <c:ptCount val="1"/>
                <c:pt idx="0">
                  <c:v>counterfactual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20b'!$A$4:$A$60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20b'!$C$4:$C$60</c:f>
              <c:numCache>
                <c:formatCode>0.00</c:formatCode>
                <c:ptCount val="57"/>
                <c:pt idx="0">
                  <c:v>7.1876577365063552</c:v>
                </c:pt>
                <c:pt idx="1">
                  <c:v>7.1614971312363211</c:v>
                </c:pt>
                <c:pt idx="2">
                  <c:v>5.1466107775647636</c:v>
                </c:pt>
                <c:pt idx="3">
                  <c:v>2.2834770182466539</c:v>
                </c:pt>
                <c:pt idx="4">
                  <c:v>-0.56760011391531684</c:v>
                </c:pt>
                <c:pt idx="5">
                  <c:v>-1.714379997799929</c:v>
                </c:pt>
                <c:pt idx="6">
                  <c:v>-2.1569755677648055</c:v>
                </c:pt>
                <c:pt idx="7">
                  <c:v>-3.9142664772959668</c:v>
                </c:pt>
                <c:pt idx="8">
                  <c:v>-5.0115672839929992</c:v>
                </c:pt>
                <c:pt idx="9">
                  <c:v>-4.4959979582380507</c:v>
                </c:pt>
                <c:pt idx="10">
                  <c:v>-4.4739039970297965</c:v>
                </c:pt>
                <c:pt idx="11">
                  <c:v>-7.3123937583508809</c:v>
                </c:pt>
                <c:pt idx="12">
                  <c:v>-8.2976441424470337</c:v>
                </c:pt>
                <c:pt idx="13">
                  <c:v>-12.743165788751757</c:v>
                </c:pt>
                <c:pt idx="14">
                  <c:v>-19.057949732326559</c:v>
                </c:pt>
                <c:pt idx="15">
                  <c:v>-21.820747225971459</c:v>
                </c:pt>
                <c:pt idx="16">
                  <c:v>-21.788016630309677</c:v>
                </c:pt>
                <c:pt idx="17">
                  <c:v>-20.480184709834326</c:v>
                </c:pt>
                <c:pt idx="18">
                  <c:v>-18.592976618467915</c:v>
                </c:pt>
                <c:pt idx="19">
                  <c:v>-24.347769734355602</c:v>
                </c:pt>
                <c:pt idx="20">
                  <c:v>-27.671323703020452</c:v>
                </c:pt>
                <c:pt idx="21">
                  <c:v>-32.75882434671837</c:v>
                </c:pt>
                <c:pt idx="22">
                  <c:v>-28.706805347312969</c:v>
                </c:pt>
                <c:pt idx="23">
                  <c:v>-29.683272747604583</c:v>
                </c:pt>
                <c:pt idx="24">
                  <c:v>-32.143868437839529</c:v>
                </c:pt>
                <c:pt idx="25">
                  <c:v>-36.808952627450196</c:v>
                </c:pt>
                <c:pt idx="26">
                  <c:v>-33.229967900043128</c:v>
                </c:pt>
                <c:pt idx="27">
                  <c:v>-38.229886669477523</c:v>
                </c:pt>
                <c:pt idx="28">
                  <c:v>-39.683975162917513</c:v>
                </c:pt>
                <c:pt idx="29">
                  <c:v>-41.050866910224137</c:v>
                </c:pt>
                <c:pt idx="30">
                  <c:v>-52.358041835082368</c:v>
                </c:pt>
                <c:pt idx="31">
                  <c:v>-66.194270731295106</c:v>
                </c:pt>
                <c:pt idx="32">
                  <c:v>-70.475744555715295</c:v>
                </c:pt>
                <c:pt idx="33">
                  <c:v>-70.365956088126154</c:v>
                </c:pt>
                <c:pt idx="34">
                  <c:v>-69.458097975881174</c:v>
                </c:pt>
                <c:pt idx="35">
                  <c:v>-73.860966491377155</c:v>
                </c:pt>
                <c:pt idx="36">
                  <c:v>-84.239506086051506</c:v>
                </c:pt>
                <c:pt idx="37">
                  <c:v>-93.578209035186035</c:v>
                </c:pt>
                <c:pt idx="38">
                  <c:v>-92.190655565208019</c:v>
                </c:pt>
                <c:pt idx="39">
                  <c:v>-91.699554625048037</c:v>
                </c:pt>
                <c:pt idx="40">
                  <c:v>-93.831016629104624</c:v>
                </c:pt>
                <c:pt idx="41">
                  <c:v>-91.926792105510714</c:v>
                </c:pt>
                <c:pt idx="42">
                  <c:v>-87.804444685254637</c:v>
                </c:pt>
                <c:pt idx="43">
                  <c:v>-86.185456834967439</c:v>
                </c:pt>
                <c:pt idx="44">
                  <c:v>-98.299374148299734</c:v>
                </c:pt>
                <c:pt idx="45">
                  <c:v>-108.93209337702982</c:v>
                </c:pt>
                <c:pt idx="46">
                  <c:v>-119.07710184582548</c:v>
                </c:pt>
                <c:pt idx="47">
                  <c:v>-129.65281891087173</c:v>
                </c:pt>
                <c:pt idx="48">
                  <c:v>-133.9177283595086</c:v>
                </c:pt>
                <c:pt idx="49">
                  <c:v>-131.64097408378879</c:v>
                </c:pt>
                <c:pt idx="50">
                  <c:v>-132.76670607369681</c:v>
                </c:pt>
                <c:pt idx="51">
                  <c:v>-136.65131247144626</c:v>
                </c:pt>
                <c:pt idx="52">
                  <c:v>-139.67092035879904</c:v>
                </c:pt>
                <c:pt idx="53">
                  <c:v>-142.35696488655839</c:v>
                </c:pt>
                <c:pt idx="54">
                  <c:v>-147.07471613487601</c:v>
                </c:pt>
                <c:pt idx="55">
                  <c:v>-161.78220736247957</c:v>
                </c:pt>
                <c:pt idx="56">
                  <c:v>-174.93105239563812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5-4ED4-904C-A6FC75080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25536"/>
        <c:axId val="223532424"/>
      </c:lineChart>
      <c:catAx>
        <c:axId val="2235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532424"/>
        <c:crosses val="autoZero"/>
        <c:auto val="1"/>
        <c:lblAlgn val="ctr"/>
        <c:lblOffset val="100"/>
        <c:noMultiLvlLbl val="0"/>
      </c:catAx>
      <c:valAx>
        <c:axId val="22353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5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5'!$B$3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5'!$A$4:$A$84</c:f>
              <c:strCache>
                <c:ptCount val="8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</c:strCache>
            </c:strRef>
          </c:cat>
          <c:val>
            <c:numRef>
              <c:f>'Figure 5'!$B$4:$B$84</c:f>
              <c:numCache>
                <c:formatCode>0.00</c:formatCode>
                <c:ptCount val="81"/>
                <c:pt idx="0">
                  <c:v>0.63528732313023395</c:v>
                </c:pt>
                <c:pt idx="1">
                  <c:v>0.83365645599069405</c:v>
                </c:pt>
                <c:pt idx="2">
                  <c:v>1.11986217080975</c:v>
                </c:pt>
                <c:pt idx="3">
                  <c:v>1.63812973328943</c:v>
                </c:pt>
                <c:pt idx="4">
                  <c:v>2.2071097372488402</c:v>
                </c:pt>
                <c:pt idx="5">
                  <c:v>2.85255502030792</c:v>
                </c:pt>
                <c:pt idx="6">
                  <c:v>4.9905838041431299</c:v>
                </c:pt>
                <c:pt idx="7">
                  <c:v>4.9998163182836803</c:v>
                </c:pt>
                <c:pt idx="8">
                  <c:v>6.4353372364224901</c:v>
                </c:pt>
                <c:pt idx="9">
                  <c:v>9.6899867374005293</c:v>
                </c:pt>
                <c:pt idx="10">
                  <c:v>13.213315217391299</c:v>
                </c:pt>
                <c:pt idx="11">
                  <c:v>10.888991248272699</c:v>
                </c:pt>
                <c:pt idx="12">
                  <c:v>11.8049540966569</c:v>
                </c:pt>
                <c:pt idx="13">
                  <c:v>12.0408659693505</c:v>
                </c:pt>
                <c:pt idx="14">
                  <c:v>11.240366438854201</c:v>
                </c:pt>
                <c:pt idx="15">
                  <c:v>8.7361293962761</c:v>
                </c:pt>
                <c:pt idx="16">
                  <c:v>8.3570412517780905</c:v>
                </c:pt>
                <c:pt idx="17">
                  <c:v>9.1327259735619908</c:v>
                </c:pt>
                <c:pt idx="18">
                  <c:v>9.8673967896064791</c:v>
                </c:pt>
                <c:pt idx="19">
                  <c:v>11.8211195663505</c:v>
                </c:pt>
                <c:pt idx="20">
                  <c:v>8.9981785063752309</c:v>
                </c:pt>
                <c:pt idx="21">
                  <c:v>10.539921273720701</c:v>
                </c:pt>
                <c:pt idx="22">
                  <c:v>11.6053285165952</c:v>
                </c:pt>
                <c:pt idx="23">
                  <c:v>12.3270440251572</c:v>
                </c:pt>
                <c:pt idx="24">
                  <c:v>8.7136929460580905</c:v>
                </c:pt>
                <c:pt idx="25">
                  <c:v>8.3976983084884491</c:v>
                </c:pt>
                <c:pt idx="26">
                  <c:v>8.0226599210832195</c:v>
                </c:pt>
                <c:pt idx="27">
                  <c:v>10.2820086181151</c:v>
                </c:pt>
                <c:pt idx="28">
                  <c:v>12.315326491485299</c:v>
                </c:pt>
                <c:pt idx="29">
                  <c:v>14.2686731510369</c:v>
                </c:pt>
                <c:pt idx="30">
                  <c:v>14.6312265844953</c:v>
                </c:pt>
                <c:pt idx="31">
                  <c:v>14.380135762772399</c:v>
                </c:pt>
                <c:pt idx="32">
                  <c:v>15.9484847785446</c:v>
                </c:pt>
                <c:pt idx="33">
                  <c:v>18.365965788429701</c:v>
                </c:pt>
                <c:pt idx="34">
                  <c:v>20.384100854817099</c:v>
                </c:pt>
                <c:pt idx="35">
                  <c:v>22.2115131867169</c:v>
                </c:pt>
                <c:pt idx="36">
                  <c:v>21.265652951699501</c:v>
                </c:pt>
                <c:pt idx="37">
                  <c:v>23.332025570607598</c:v>
                </c:pt>
                <c:pt idx="38">
                  <c:v>25.583681494224599</c:v>
                </c:pt>
                <c:pt idx="39">
                  <c:v>28.533919194084199</c:v>
                </c:pt>
                <c:pt idx="40">
                  <c:v>33.517146303636103</c:v>
                </c:pt>
                <c:pt idx="41">
                  <c:v>35.119435718096099</c:v>
                </c:pt>
                <c:pt idx="42">
                  <c:v>37.309843064157299</c:v>
                </c:pt>
                <c:pt idx="43">
                  <c:v>51.669997145304002</c:v>
                </c:pt>
                <c:pt idx="44">
                  <c:v>38.633079967334602</c:v>
                </c:pt>
                <c:pt idx="45">
                  <c:v>43.873947296930197</c:v>
                </c:pt>
                <c:pt idx="46">
                  <c:v>51.890318265864103</c:v>
                </c:pt>
                <c:pt idx="47">
                  <c:v>48.426418439716301</c:v>
                </c:pt>
                <c:pt idx="48">
                  <c:v>57.643149284253603</c:v>
                </c:pt>
                <c:pt idx="49">
                  <c:v>53.9740757721002</c:v>
                </c:pt>
                <c:pt idx="50">
                  <c:v>49.675297292738499</c:v>
                </c:pt>
                <c:pt idx="51">
                  <c:v>52.640603566529499</c:v>
                </c:pt>
                <c:pt idx="52">
                  <c:v>47.896268854194197</c:v>
                </c:pt>
                <c:pt idx="53">
                  <c:v>37.061090184872498</c:v>
                </c:pt>
                <c:pt idx="54">
                  <c:v>35.2165883143049</c:v>
                </c:pt>
                <c:pt idx="55">
                  <c:v>32.507369930682799</c:v>
                </c:pt>
                <c:pt idx="56">
                  <c:v>30.245022970903499</c:v>
                </c:pt>
                <c:pt idx="57">
                  <c:v>28.2031941757125</c:v>
                </c:pt>
                <c:pt idx="58">
                  <c:v>23.7254667304931</c:v>
                </c:pt>
                <c:pt idx="59">
                  <c:v>21.007485111730301</c:v>
                </c:pt>
                <c:pt idx="60">
                  <c:v>17.632498915511999</c:v>
                </c:pt>
                <c:pt idx="61">
                  <c:v>16.593004167192799</c:v>
                </c:pt>
                <c:pt idx="62">
                  <c:v>16.4318663508291</c:v>
                </c:pt>
                <c:pt idx="63">
                  <c:v>15.9631259602615</c:v>
                </c:pt>
                <c:pt idx="64">
                  <c:v>16.780161891301599</c:v>
                </c:pt>
                <c:pt idx="65">
                  <c:v>16.965608871173799</c:v>
                </c:pt>
                <c:pt idx="66">
                  <c:v>16.5876212493148</c:v>
                </c:pt>
                <c:pt idx="67">
                  <c:v>17.867228012527601</c:v>
                </c:pt>
                <c:pt idx="68">
                  <c:v>19.319673958823699</c:v>
                </c:pt>
                <c:pt idx="69">
                  <c:v>20.659038474983099</c:v>
                </c:pt>
                <c:pt idx="70">
                  <c:v>20.6292304426782</c:v>
                </c:pt>
                <c:pt idx="71">
                  <c:v>21.926974736944199</c:v>
                </c:pt>
                <c:pt idx="72">
                  <c:v>24.007246376811601</c:v>
                </c:pt>
                <c:pt idx="73">
                  <c:v>22.359641647093099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ED4-94EA-2E883600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36960"/>
        <c:axId val="489735976"/>
      </c:lineChart>
      <c:lineChart>
        <c:grouping val="standard"/>
        <c:varyColors val="0"/>
        <c:ser>
          <c:idx val="1"/>
          <c:order val="1"/>
          <c:tx>
            <c:strRef>
              <c:f>'Figure 5'!$C$3</c:f>
              <c:strCache>
                <c:ptCount val="1"/>
                <c:pt idx="0">
                  <c:v>production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5'!$A$4:$A$84</c:f>
              <c:strCache>
                <c:ptCount val="8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</c:strCache>
            </c:strRef>
          </c:cat>
          <c:val>
            <c:numRef>
              <c:f>'Figure 5'!$C$4:$C$84</c:f>
              <c:numCache>
                <c:formatCode>0.00</c:formatCode>
                <c:ptCount val="81"/>
                <c:pt idx="0">
                  <c:v>2.2000000000000002</c:v>
                </c:pt>
                <c:pt idx="1">
                  <c:v>4.3</c:v>
                </c:pt>
                <c:pt idx="2">
                  <c:v>9.1</c:v>
                </c:pt>
                <c:pt idx="3">
                  <c:v>19.899999999999999</c:v>
                </c:pt>
                <c:pt idx="4">
                  <c:v>35.700000000000003</c:v>
                </c:pt>
                <c:pt idx="5">
                  <c:v>60.4</c:v>
                </c:pt>
                <c:pt idx="6">
                  <c:v>106</c:v>
                </c:pt>
                <c:pt idx="7">
                  <c:v>136.1</c:v>
                </c:pt>
                <c:pt idx="8">
                  <c:v>135.19999999999999</c:v>
                </c:pt>
                <c:pt idx="9">
                  <c:v>116.9</c:v>
                </c:pt>
                <c:pt idx="10">
                  <c:v>116.7</c:v>
                </c:pt>
                <c:pt idx="11">
                  <c:v>118.2</c:v>
                </c:pt>
                <c:pt idx="12">
                  <c:v>136.30000000000001</c:v>
                </c:pt>
                <c:pt idx="13">
                  <c:v>148.5</c:v>
                </c:pt>
                <c:pt idx="14">
                  <c:v>154.6</c:v>
                </c:pt>
                <c:pt idx="15">
                  <c:v>185.8</c:v>
                </c:pt>
                <c:pt idx="16">
                  <c:v>188</c:v>
                </c:pt>
                <c:pt idx="17">
                  <c:v>204.5</c:v>
                </c:pt>
                <c:pt idx="18">
                  <c:v>183.8</c:v>
                </c:pt>
                <c:pt idx="19">
                  <c:v>226.8</c:v>
                </c:pt>
                <c:pt idx="20">
                  <c:v>148.19999999999999</c:v>
                </c:pt>
                <c:pt idx="21">
                  <c:v>179.4</c:v>
                </c:pt>
                <c:pt idx="22">
                  <c:v>257</c:v>
                </c:pt>
                <c:pt idx="23">
                  <c:v>323.39999999999998</c:v>
                </c:pt>
                <c:pt idx="24">
                  <c:v>388.5</c:v>
                </c:pt>
                <c:pt idx="25">
                  <c:v>434.9</c:v>
                </c:pt>
                <c:pt idx="26">
                  <c:v>490</c:v>
                </c:pt>
                <c:pt idx="27">
                  <c:v>482</c:v>
                </c:pt>
                <c:pt idx="28">
                  <c:v>546</c:v>
                </c:pt>
                <c:pt idx="29">
                  <c:v>622</c:v>
                </c:pt>
                <c:pt idx="30">
                  <c:v>660</c:v>
                </c:pt>
                <c:pt idx="31">
                  <c:v>644</c:v>
                </c:pt>
                <c:pt idx="32">
                  <c:v>691</c:v>
                </c:pt>
                <c:pt idx="33">
                  <c:v>787</c:v>
                </c:pt>
                <c:pt idx="34">
                  <c:v>899</c:v>
                </c:pt>
                <c:pt idx="35">
                  <c:v>1014</c:v>
                </c:pt>
                <c:pt idx="36">
                  <c:v>951</c:v>
                </c:pt>
                <c:pt idx="37">
                  <c:v>1011</c:v>
                </c:pt>
                <c:pt idx="38">
                  <c:v>1041</c:v>
                </c:pt>
                <c:pt idx="39">
                  <c:v>1065</c:v>
                </c:pt>
                <c:pt idx="40">
                  <c:v>1167</c:v>
                </c:pt>
                <c:pt idx="41">
                  <c:v>1185</c:v>
                </c:pt>
                <c:pt idx="42">
                  <c:v>1241</c:v>
                </c:pt>
                <c:pt idx="43">
                  <c:v>1267</c:v>
                </c:pt>
                <c:pt idx="44">
                  <c:v>1230</c:v>
                </c:pt>
                <c:pt idx="45">
                  <c:v>1292</c:v>
                </c:pt>
                <c:pt idx="46">
                  <c:v>1319</c:v>
                </c:pt>
                <c:pt idx="47">
                  <c:v>1311</c:v>
                </c:pt>
                <c:pt idx="48">
                  <c:v>1353</c:v>
                </c:pt>
                <c:pt idx="49">
                  <c:v>1295</c:v>
                </c:pt>
                <c:pt idx="50">
                  <c:v>1178</c:v>
                </c:pt>
                <c:pt idx="51">
                  <c:v>1228</c:v>
                </c:pt>
                <c:pt idx="52">
                  <c:v>1086</c:v>
                </c:pt>
                <c:pt idx="53">
                  <c:v>856</c:v>
                </c:pt>
                <c:pt idx="54">
                  <c:v>839</c:v>
                </c:pt>
                <c:pt idx="55">
                  <c:v>816</c:v>
                </c:pt>
                <c:pt idx="56">
                  <c:v>790</c:v>
                </c:pt>
                <c:pt idx="57">
                  <c:v>860</c:v>
                </c:pt>
                <c:pt idx="58">
                  <c:v>793</c:v>
                </c:pt>
                <c:pt idx="59">
                  <c:v>769</c:v>
                </c:pt>
                <c:pt idx="60">
                  <c:v>691</c:v>
                </c:pt>
                <c:pt idx="61">
                  <c:v>657</c:v>
                </c:pt>
                <c:pt idx="62">
                  <c:v>659</c:v>
                </c:pt>
                <c:pt idx="63">
                  <c:v>613</c:v>
                </c:pt>
                <c:pt idx="64">
                  <c:v>653</c:v>
                </c:pt>
                <c:pt idx="65">
                  <c:v>664</c:v>
                </c:pt>
                <c:pt idx="66">
                  <c:v>696</c:v>
                </c:pt>
                <c:pt idx="67">
                  <c:v>696</c:v>
                </c:pt>
                <c:pt idx="68">
                  <c:v>779.8</c:v>
                </c:pt>
                <c:pt idx="69">
                  <c:v>886.5</c:v>
                </c:pt>
                <c:pt idx="70">
                  <c:v>874.7</c:v>
                </c:pt>
                <c:pt idx="71">
                  <c:v>904.4</c:v>
                </c:pt>
                <c:pt idx="72">
                  <c:v>993.9</c:v>
                </c:pt>
                <c:pt idx="73">
                  <c:v>1075.7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ED4-94EA-2E883600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69760"/>
        <c:axId val="489767136"/>
      </c:lineChart>
      <c:catAx>
        <c:axId val="4897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35976"/>
        <c:crosses val="autoZero"/>
        <c:auto val="1"/>
        <c:lblAlgn val="ctr"/>
        <c:lblOffset val="100"/>
        <c:noMultiLvlLbl val="0"/>
      </c:catAx>
      <c:valAx>
        <c:axId val="48973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36960"/>
        <c:crosses val="autoZero"/>
        <c:crossBetween val="between"/>
      </c:valAx>
      <c:valAx>
        <c:axId val="48976713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69760"/>
        <c:crosses val="max"/>
        <c:crossBetween val="between"/>
      </c:valAx>
      <c:catAx>
        <c:axId val="48976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76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6'!$B$3</c:f>
              <c:strCache>
                <c:ptCount val="1"/>
                <c:pt idx="0">
                  <c:v>nominal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6'!$A$4:$A$74</c:f>
              <c:strCache>
                <c:ptCount val="7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</c:strCache>
            </c:strRef>
          </c:cat>
          <c:val>
            <c:numRef>
              <c:f>'Figure 6'!$B$4:$B$74</c:f>
              <c:numCache>
                <c:formatCode>0.00</c:formatCode>
                <c:ptCount val="71"/>
                <c:pt idx="0">
                  <c:v>1.63</c:v>
                </c:pt>
                <c:pt idx="1">
                  <c:v>2.16</c:v>
                </c:pt>
                <c:pt idx="2">
                  <c:v>2.77</c:v>
                </c:pt>
                <c:pt idx="3">
                  <c:v>2.77</c:v>
                </c:pt>
                <c:pt idx="4">
                  <c:v>2.77</c:v>
                </c:pt>
                <c:pt idx="5">
                  <c:v>2.77</c:v>
                </c:pt>
                <c:pt idx="6">
                  <c:v>2.77</c:v>
                </c:pt>
                <c:pt idx="7">
                  <c:v>2.92</c:v>
                </c:pt>
                <c:pt idx="8">
                  <c:v>2.99</c:v>
                </c:pt>
                <c:pt idx="9">
                  <c:v>2.93</c:v>
                </c:pt>
                <c:pt idx="10">
                  <c:v>2.94</c:v>
                </c:pt>
                <c:pt idx="11">
                  <c:v>3.14</c:v>
                </c:pt>
                <c:pt idx="12">
                  <c:v>3</c:v>
                </c:pt>
                <c:pt idx="13">
                  <c:v>3</c:v>
                </c:pt>
                <c:pt idx="14">
                  <c:v>2.91</c:v>
                </c:pt>
                <c:pt idx="15">
                  <c:v>2.85</c:v>
                </c:pt>
                <c:pt idx="16">
                  <c:v>2.85</c:v>
                </c:pt>
                <c:pt idx="17">
                  <c:v>2.91</c:v>
                </c:pt>
                <c:pt idx="18">
                  <c:v>3</c:v>
                </c:pt>
                <c:pt idx="19">
                  <c:v>3.01</c:v>
                </c:pt>
                <c:pt idx="20">
                  <c:v>3.1</c:v>
                </c:pt>
                <c:pt idx="21">
                  <c:v>3.12</c:v>
                </c:pt>
                <c:pt idx="22">
                  <c:v>3.18</c:v>
                </c:pt>
                <c:pt idx="23">
                  <c:v>3.32</c:v>
                </c:pt>
                <c:pt idx="24">
                  <c:v>3.39</c:v>
                </c:pt>
                <c:pt idx="25">
                  <c:v>3.6</c:v>
                </c:pt>
                <c:pt idx="26">
                  <c:v>3.6</c:v>
                </c:pt>
                <c:pt idx="27">
                  <c:v>4.75</c:v>
                </c:pt>
                <c:pt idx="28">
                  <c:v>9.35</c:v>
                </c:pt>
                <c:pt idx="29">
                  <c:v>12.21</c:v>
                </c:pt>
                <c:pt idx="30">
                  <c:v>13.1</c:v>
                </c:pt>
                <c:pt idx="31">
                  <c:v>14.4</c:v>
                </c:pt>
                <c:pt idx="32">
                  <c:v>14.95</c:v>
                </c:pt>
                <c:pt idx="33">
                  <c:v>25.1</c:v>
                </c:pt>
                <c:pt idx="34">
                  <c:v>37.42</c:v>
                </c:pt>
                <c:pt idx="35">
                  <c:v>35.75</c:v>
                </c:pt>
                <c:pt idx="36">
                  <c:v>31.83</c:v>
                </c:pt>
                <c:pt idx="37">
                  <c:v>29.08</c:v>
                </c:pt>
                <c:pt idx="38">
                  <c:v>28.75</c:v>
                </c:pt>
                <c:pt idx="39">
                  <c:v>26.92</c:v>
                </c:pt>
                <c:pt idx="40">
                  <c:v>14.44</c:v>
                </c:pt>
                <c:pt idx="41">
                  <c:v>17.75</c:v>
                </c:pt>
                <c:pt idx="42">
                  <c:v>14.87</c:v>
                </c:pt>
                <c:pt idx="43">
                  <c:v>18.329999999999998</c:v>
                </c:pt>
                <c:pt idx="44">
                  <c:v>23.19</c:v>
                </c:pt>
                <c:pt idx="45">
                  <c:v>20.2</c:v>
                </c:pt>
                <c:pt idx="46">
                  <c:v>19.25</c:v>
                </c:pt>
                <c:pt idx="47">
                  <c:v>16.75</c:v>
                </c:pt>
                <c:pt idx="48">
                  <c:v>15.66</c:v>
                </c:pt>
                <c:pt idx="49">
                  <c:v>16.75</c:v>
                </c:pt>
                <c:pt idx="50">
                  <c:v>20.46</c:v>
                </c:pt>
                <c:pt idx="51">
                  <c:v>18.64</c:v>
                </c:pt>
                <c:pt idx="52">
                  <c:v>11.91</c:v>
                </c:pt>
                <c:pt idx="53">
                  <c:v>16.559999999999999</c:v>
                </c:pt>
                <c:pt idx="54">
                  <c:v>27.39</c:v>
                </c:pt>
                <c:pt idx="55">
                  <c:v>23</c:v>
                </c:pt>
                <c:pt idx="56">
                  <c:v>22.81</c:v>
                </c:pt>
                <c:pt idx="57">
                  <c:v>27.69</c:v>
                </c:pt>
                <c:pt idx="58">
                  <c:v>37.659999999999997</c:v>
                </c:pt>
                <c:pt idx="59">
                  <c:v>50.04</c:v>
                </c:pt>
                <c:pt idx="60">
                  <c:v>58.3</c:v>
                </c:pt>
                <c:pt idx="61">
                  <c:v>64.2</c:v>
                </c:pt>
                <c:pt idx="62">
                  <c:v>91.48</c:v>
                </c:pt>
                <c:pt idx="63">
                  <c:v>53.48</c:v>
                </c:pt>
                <c:pt idx="64">
                  <c:v>71.209999999999994</c:v>
                </c:pt>
                <c:pt idx="65">
                  <c:v>87.04</c:v>
                </c:pt>
                <c:pt idx="66">
                  <c:v>86.46</c:v>
                </c:pt>
                <c:pt idx="67">
                  <c:v>91.17</c:v>
                </c:pt>
                <c:pt idx="68">
                  <c:v>85.6</c:v>
                </c:pt>
                <c:pt idx="69">
                  <c:v>41.85</c:v>
                </c:pt>
                <c:pt idx="70">
                  <c:v>36.340000000000003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7-4D96-AF72-28717C6A10DB}"/>
            </c:ext>
          </c:extLst>
        </c:ser>
        <c:ser>
          <c:idx val="1"/>
          <c:order val="1"/>
          <c:tx>
            <c:strRef>
              <c:f>'Figure 6'!$C$3</c:f>
              <c:strCache>
                <c:ptCount val="1"/>
                <c:pt idx="0">
                  <c:v>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6'!$A$4:$A$74</c:f>
              <c:strCache>
                <c:ptCount val="7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</c:strCache>
            </c:strRef>
          </c:cat>
          <c:val>
            <c:numRef>
              <c:f>'Figure 6'!$C$4:$C$74</c:f>
              <c:numCache>
                <c:formatCode>0.00</c:formatCode>
                <c:ptCount val="71"/>
                <c:pt idx="0">
                  <c:v>20.12</c:v>
                </c:pt>
                <c:pt idx="1">
                  <c:v>23.65</c:v>
                </c:pt>
                <c:pt idx="2">
                  <c:v>28.21</c:v>
                </c:pt>
                <c:pt idx="3">
                  <c:v>28.48</c:v>
                </c:pt>
                <c:pt idx="4">
                  <c:v>28.19</c:v>
                </c:pt>
                <c:pt idx="5">
                  <c:v>26.12</c:v>
                </c:pt>
                <c:pt idx="6">
                  <c:v>25.54</c:v>
                </c:pt>
                <c:pt idx="7">
                  <c:v>26.66</c:v>
                </c:pt>
                <c:pt idx="8">
                  <c:v>27.26</c:v>
                </c:pt>
                <c:pt idx="9">
                  <c:v>26.74</c:v>
                </c:pt>
                <c:pt idx="10">
                  <c:v>26.5</c:v>
                </c:pt>
                <c:pt idx="11">
                  <c:v>27.34</c:v>
                </c:pt>
                <c:pt idx="12">
                  <c:v>25.45</c:v>
                </c:pt>
                <c:pt idx="13">
                  <c:v>25.19</c:v>
                </c:pt>
                <c:pt idx="14">
                  <c:v>24.11</c:v>
                </c:pt>
                <c:pt idx="15">
                  <c:v>23.34</c:v>
                </c:pt>
                <c:pt idx="16">
                  <c:v>23.06</c:v>
                </c:pt>
                <c:pt idx="17">
                  <c:v>23.28</c:v>
                </c:pt>
                <c:pt idx="18">
                  <c:v>23.68</c:v>
                </c:pt>
                <c:pt idx="19">
                  <c:v>23.37</c:v>
                </c:pt>
                <c:pt idx="20">
                  <c:v>23.38</c:v>
                </c:pt>
                <c:pt idx="21">
                  <c:v>22.9</c:v>
                </c:pt>
                <c:pt idx="22">
                  <c:v>22.35</c:v>
                </c:pt>
                <c:pt idx="23">
                  <c:v>22.16</c:v>
                </c:pt>
                <c:pt idx="24">
                  <c:v>21.38</c:v>
                </c:pt>
                <c:pt idx="25">
                  <c:v>21.77</c:v>
                </c:pt>
                <c:pt idx="26">
                  <c:v>21.08</c:v>
                </c:pt>
                <c:pt idx="27">
                  <c:v>25.97</c:v>
                </c:pt>
                <c:pt idx="28">
                  <c:v>46.35</c:v>
                </c:pt>
                <c:pt idx="29">
                  <c:v>55.51</c:v>
                </c:pt>
                <c:pt idx="30">
                  <c:v>56.36</c:v>
                </c:pt>
                <c:pt idx="31">
                  <c:v>58.13</c:v>
                </c:pt>
                <c:pt idx="32">
                  <c:v>56.14</c:v>
                </c:pt>
                <c:pt idx="33">
                  <c:v>83.86</c:v>
                </c:pt>
                <c:pt idx="34">
                  <c:v>111.3</c:v>
                </c:pt>
                <c:pt idx="35">
                  <c:v>96.38</c:v>
                </c:pt>
                <c:pt idx="36">
                  <c:v>80.8</c:v>
                </c:pt>
                <c:pt idx="37">
                  <c:v>71.489999999999995</c:v>
                </c:pt>
                <c:pt idx="38">
                  <c:v>67.760000000000005</c:v>
                </c:pt>
                <c:pt idx="39">
                  <c:v>61.26</c:v>
                </c:pt>
                <c:pt idx="40">
                  <c:v>32.24</c:v>
                </c:pt>
                <c:pt idx="41">
                  <c:v>38.24</c:v>
                </c:pt>
                <c:pt idx="42">
                  <c:v>30.82</c:v>
                </c:pt>
                <c:pt idx="43">
                  <c:v>36.18</c:v>
                </c:pt>
                <c:pt idx="44">
                  <c:v>43.32</c:v>
                </c:pt>
                <c:pt idx="45">
                  <c:v>36.31</c:v>
                </c:pt>
                <c:pt idx="46">
                  <c:v>33.58</c:v>
                </c:pt>
                <c:pt idx="47">
                  <c:v>28.39</c:v>
                </c:pt>
                <c:pt idx="48">
                  <c:v>25.86</c:v>
                </c:pt>
                <c:pt idx="49">
                  <c:v>26.91</c:v>
                </c:pt>
                <c:pt idx="50">
                  <c:v>31.91</c:v>
                </c:pt>
                <c:pt idx="51">
                  <c:v>28.43</c:v>
                </c:pt>
                <c:pt idx="52">
                  <c:v>17.89</c:v>
                </c:pt>
                <c:pt idx="53">
                  <c:v>24.28</c:v>
                </c:pt>
                <c:pt idx="54">
                  <c:v>38.92</c:v>
                </c:pt>
                <c:pt idx="55">
                  <c:v>31.81</c:v>
                </c:pt>
                <c:pt idx="56">
                  <c:v>31.02</c:v>
                </c:pt>
                <c:pt idx="57">
                  <c:v>36.85</c:v>
                </c:pt>
                <c:pt idx="58">
                  <c:v>48.77</c:v>
                </c:pt>
                <c:pt idx="59">
                  <c:v>62.66</c:v>
                </c:pt>
                <c:pt idx="60">
                  <c:v>70.77</c:v>
                </c:pt>
                <c:pt idx="61">
                  <c:v>75.66</c:v>
                </c:pt>
                <c:pt idx="62">
                  <c:v>103.67</c:v>
                </c:pt>
                <c:pt idx="63">
                  <c:v>60.91</c:v>
                </c:pt>
                <c:pt idx="64">
                  <c:v>79.930000000000007</c:v>
                </c:pt>
                <c:pt idx="65">
                  <c:v>94.73</c:v>
                </c:pt>
                <c:pt idx="66">
                  <c:v>92.2</c:v>
                </c:pt>
                <c:pt idx="67">
                  <c:v>95.79</c:v>
                </c:pt>
                <c:pt idx="68">
                  <c:v>88.47</c:v>
                </c:pt>
                <c:pt idx="69">
                  <c:v>43.22</c:v>
                </c:pt>
                <c:pt idx="70">
                  <c:v>37.020000000000003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7-4D96-AF72-28717C6A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779928"/>
        <c:axId val="489784192"/>
      </c:lineChart>
      <c:catAx>
        <c:axId val="48977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84192"/>
        <c:crosses val="autoZero"/>
        <c:auto val="1"/>
        <c:lblAlgn val="ctr"/>
        <c:lblOffset val="100"/>
        <c:noMultiLvlLbl val="0"/>
      </c:catAx>
      <c:valAx>
        <c:axId val="48978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7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7'!$B$3</c:f>
              <c:strCache>
                <c:ptCount val="1"/>
                <c:pt idx="0">
                  <c:v>oil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7'!$B$4:$B$60</c:f>
              <c:numCache>
                <c:formatCode>General</c:formatCode>
                <c:ptCount val="57"/>
                <c:pt idx="0">
                  <c:v>24.11</c:v>
                </c:pt>
                <c:pt idx="1">
                  <c:v>23.34</c:v>
                </c:pt>
                <c:pt idx="2">
                  <c:v>23.06</c:v>
                </c:pt>
                <c:pt idx="3">
                  <c:v>23.28</c:v>
                </c:pt>
                <c:pt idx="4">
                  <c:v>23.68</c:v>
                </c:pt>
                <c:pt idx="5">
                  <c:v>23.37</c:v>
                </c:pt>
                <c:pt idx="6">
                  <c:v>23.38</c:v>
                </c:pt>
                <c:pt idx="7">
                  <c:v>22.9</c:v>
                </c:pt>
                <c:pt idx="8">
                  <c:v>22.35</c:v>
                </c:pt>
                <c:pt idx="9">
                  <c:v>22.16</c:v>
                </c:pt>
                <c:pt idx="10">
                  <c:v>21.38</c:v>
                </c:pt>
                <c:pt idx="11">
                  <c:v>21.77</c:v>
                </c:pt>
                <c:pt idx="12">
                  <c:v>21.08</c:v>
                </c:pt>
                <c:pt idx="13">
                  <c:v>25.97</c:v>
                </c:pt>
                <c:pt idx="14">
                  <c:v>46.35</c:v>
                </c:pt>
                <c:pt idx="15">
                  <c:v>55.51</c:v>
                </c:pt>
                <c:pt idx="16">
                  <c:v>56.36</c:v>
                </c:pt>
                <c:pt idx="17">
                  <c:v>58.13</c:v>
                </c:pt>
                <c:pt idx="18">
                  <c:v>56.14</c:v>
                </c:pt>
                <c:pt idx="19">
                  <c:v>83.86</c:v>
                </c:pt>
                <c:pt idx="20">
                  <c:v>111.3</c:v>
                </c:pt>
                <c:pt idx="21">
                  <c:v>96.38</c:v>
                </c:pt>
                <c:pt idx="22">
                  <c:v>80.8</c:v>
                </c:pt>
                <c:pt idx="23">
                  <c:v>71.489999999999995</c:v>
                </c:pt>
                <c:pt idx="24">
                  <c:v>67.760000000000005</c:v>
                </c:pt>
                <c:pt idx="25">
                  <c:v>61.26</c:v>
                </c:pt>
                <c:pt idx="26">
                  <c:v>32.24</c:v>
                </c:pt>
                <c:pt idx="27">
                  <c:v>38.24</c:v>
                </c:pt>
                <c:pt idx="28">
                  <c:v>30.82</c:v>
                </c:pt>
                <c:pt idx="29">
                  <c:v>36.18</c:v>
                </c:pt>
                <c:pt idx="30">
                  <c:v>43.32</c:v>
                </c:pt>
                <c:pt idx="31">
                  <c:v>36.31</c:v>
                </c:pt>
                <c:pt idx="32">
                  <c:v>33.58</c:v>
                </c:pt>
                <c:pt idx="33">
                  <c:v>28.39</c:v>
                </c:pt>
                <c:pt idx="34">
                  <c:v>25.86</c:v>
                </c:pt>
                <c:pt idx="35">
                  <c:v>26.91</c:v>
                </c:pt>
                <c:pt idx="36">
                  <c:v>31.91</c:v>
                </c:pt>
                <c:pt idx="37">
                  <c:v>28.43</c:v>
                </c:pt>
                <c:pt idx="38">
                  <c:v>17.89</c:v>
                </c:pt>
                <c:pt idx="39">
                  <c:v>24.28</c:v>
                </c:pt>
                <c:pt idx="40">
                  <c:v>38.92</c:v>
                </c:pt>
                <c:pt idx="41">
                  <c:v>31.81</c:v>
                </c:pt>
                <c:pt idx="42">
                  <c:v>31.02</c:v>
                </c:pt>
                <c:pt idx="43">
                  <c:v>36.85</c:v>
                </c:pt>
                <c:pt idx="44">
                  <c:v>48.77</c:v>
                </c:pt>
                <c:pt idx="45">
                  <c:v>62.66</c:v>
                </c:pt>
                <c:pt idx="46">
                  <c:v>70.77</c:v>
                </c:pt>
                <c:pt idx="47">
                  <c:v>75.66</c:v>
                </c:pt>
                <c:pt idx="48">
                  <c:v>103.67</c:v>
                </c:pt>
                <c:pt idx="49">
                  <c:v>60.91</c:v>
                </c:pt>
                <c:pt idx="50">
                  <c:v>79.930000000000007</c:v>
                </c:pt>
                <c:pt idx="51">
                  <c:v>94.73</c:v>
                </c:pt>
                <c:pt idx="52">
                  <c:v>92.2</c:v>
                </c:pt>
                <c:pt idx="53">
                  <c:v>95.79</c:v>
                </c:pt>
                <c:pt idx="54">
                  <c:v>88.47</c:v>
                </c:pt>
                <c:pt idx="55">
                  <c:v>43.22</c:v>
                </c:pt>
                <c:pt idx="56">
                  <c:v>37.020000000000003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36D-A4FE-3AEAA841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59264"/>
        <c:axId val="489761560"/>
      </c:lineChart>
      <c:lineChart>
        <c:grouping val="standard"/>
        <c:varyColors val="0"/>
        <c:ser>
          <c:idx val="1"/>
          <c:order val="1"/>
          <c:tx>
            <c:strRef>
              <c:f>'Figure 7'!$D$3</c:f>
              <c:strCache>
                <c:ptCount val="1"/>
                <c:pt idx="0">
                  <c:v>GDP per capita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7'!$D$4:$D$60</c:f>
              <c:numCache>
                <c:formatCode>General</c:formatCode>
                <c:ptCount val="57"/>
                <c:pt idx="0">
                  <c:v>1545315.88</c:v>
                </c:pt>
                <c:pt idx="1">
                  <c:v>1563120.97</c:v>
                </c:pt>
                <c:pt idx="2">
                  <c:v>1642110.41</c:v>
                </c:pt>
                <c:pt idx="3">
                  <c:v>1691269.46</c:v>
                </c:pt>
                <c:pt idx="4">
                  <c:v>1790864.81</c:v>
                </c:pt>
                <c:pt idx="5">
                  <c:v>1831319.71</c:v>
                </c:pt>
                <c:pt idx="6">
                  <c:v>1812169.9</c:v>
                </c:pt>
                <c:pt idx="7">
                  <c:v>1824467.42</c:v>
                </c:pt>
                <c:pt idx="8">
                  <c:v>1858177.78</c:v>
                </c:pt>
                <c:pt idx="9">
                  <c:v>1873344.86</c:v>
                </c:pt>
                <c:pt idx="10">
                  <c:v>1950745.26</c:v>
                </c:pt>
                <c:pt idx="11">
                  <c:v>1943770.96</c:v>
                </c:pt>
                <c:pt idx="12">
                  <c:v>1939595.63</c:v>
                </c:pt>
                <c:pt idx="13">
                  <c:v>1991025.96</c:v>
                </c:pt>
                <c:pt idx="14">
                  <c:v>2039656.29</c:v>
                </c:pt>
                <c:pt idx="15">
                  <c:v>2089037.3</c:v>
                </c:pt>
                <c:pt idx="16">
                  <c:v>2193746.0099999998</c:v>
                </c:pt>
                <c:pt idx="17">
                  <c:v>2260197.67</c:v>
                </c:pt>
                <c:pt idx="18">
                  <c:v>2230055.12</c:v>
                </c:pt>
                <c:pt idx="19">
                  <c:v>2185843.2000000002</c:v>
                </c:pt>
                <c:pt idx="20">
                  <c:v>2076103.04</c:v>
                </c:pt>
                <c:pt idx="21">
                  <c:v>2009404.41</c:v>
                </c:pt>
                <c:pt idx="22">
                  <c:v>1967443.87</c:v>
                </c:pt>
                <c:pt idx="23">
                  <c:v>1807643.67</c:v>
                </c:pt>
                <c:pt idx="24">
                  <c:v>1736444.94</c:v>
                </c:pt>
                <c:pt idx="25">
                  <c:v>1694104.46</c:v>
                </c:pt>
                <c:pt idx="26">
                  <c:v>1756733.58</c:v>
                </c:pt>
                <c:pt idx="27">
                  <c:v>1771563.64</c:v>
                </c:pt>
                <c:pt idx="28">
                  <c:v>1825742.68</c:v>
                </c:pt>
                <c:pt idx="29">
                  <c:v>1626801.2</c:v>
                </c:pt>
                <c:pt idx="30">
                  <c:v>1689469.15</c:v>
                </c:pt>
                <c:pt idx="31">
                  <c:v>1810025.44</c:v>
                </c:pt>
                <c:pt idx="32">
                  <c:v>1875838.48</c:v>
                </c:pt>
                <c:pt idx="33">
                  <c:v>1839401.77</c:v>
                </c:pt>
                <c:pt idx="34">
                  <c:v>1757399.18</c:v>
                </c:pt>
                <c:pt idx="35">
                  <c:v>1788393.59</c:v>
                </c:pt>
                <c:pt idx="36">
                  <c:v>1748061.68</c:v>
                </c:pt>
                <c:pt idx="37">
                  <c:v>1822030.89</c:v>
                </c:pt>
                <c:pt idx="38">
                  <c:v>1791359.15</c:v>
                </c:pt>
                <c:pt idx="39">
                  <c:v>1651907.5</c:v>
                </c:pt>
                <c:pt idx="40">
                  <c:v>1680321.74</c:v>
                </c:pt>
                <c:pt idx="41">
                  <c:v>1705013.11</c:v>
                </c:pt>
                <c:pt idx="42">
                  <c:v>1525622.09</c:v>
                </c:pt>
                <c:pt idx="43">
                  <c:v>1382047.45</c:v>
                </c:pt>
                <c:pt idx="44">
                  <c:v>1605892.5</c:v>
                </c:pt>
                <c:pt idx="45">
                  <c:v>1740763.64</c:v>
                </c:pt>
                <c:pt idx="46">
                  <c:v>1876524.71</c:v>
                </c:pt>
                <c:pt idx="47">
                  <c:v>2007945.11</c:v>
                </c:pt>
                <c:pt idx="48">
                  <c:v>2078891.26</c:v>
                </c:pt>
                <c:pt idx="49">
                  <c:v>1983210.91</c:v>
                </c:pt>
                <c:pt idx="50">
                  <c:v>1922149.5</c:v>
                </c:pt>
                <c:pt idx="51">
                  <c:v>1972165.65</c:v>
                </c:pt>
                <c:pt idx="52">
                  <c:v>2054198.73</c:v>
                </c:pt>
                <c:pt idx="53">
                  <c:v>2051451.19</c:v>
                </c:pt>
                <c:pt idx="54">
                  <c:v>1945348.08</c:v>
                </c:pt>
                <c:pt idx="55">
                  <c:v>1800385.11</c:v>
                </c:pt>
                <c:pt idx="56">
                  <c:v>1446480.83623693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36D-A4FE-3AEAA841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10760"/>
        <c:axId val="489815352"/>
      </c:lineChart>
      <c:catAx>
        <c:axId val="4897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61560"/>
        <c:crosses val="autoZero"/>
        <c:auto val="1"/>
        <c:lblAlgn val="ctr"/>
        <c:lblOffset val="100"/>
        <c:noMultiLvlLbl val="0"/>
      </c:catAx>
      <c:valAx>
        <c:axId val="48976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59264"/>
        <c:crosses val="autoZero"/>
        <c:crossBetween val="between"/>
      </c:valAx>
      <c:valAx>
        <c:axId val="489815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10760"/>
        <c:crosses val="max"/>
        <c:crossBetween val="between"/>
      </c:valAx>
      <c:catAx>
        <c:axId val="48981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815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12'!$B$3</c:f>
              <c:strCache>
                <c:ptCount val="1"/>
                <c:pt idx="0">
                  <c:v>external 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12'!$B$4:$B$60</c:f>
              <c:numCache>
                <c:formatCode>0.00</c:formatCode>
                <c:ptCount val="57"/>
                <c:pt idx="0">
                  <c:v>0.30621120000000002</c:v>
                </c:pt>
                <c:pt idx="1">
                  <c:v>0.25010591126327902</c:v>
                </c:pt>
                <c:pt idx="2">
                  <c:v>0.22668261580801599</c:v>
                </c:pt>
                <c:pt idx="3">
                  <c:v>0.20775156583410201</c:v>
                </c:pt>
                <c:pt idx="4">
                  <c:v>0.183553053681657</c:v>
                </c:pt>
                <c:pt idx="5">
                  <c:v>0.228839603532522</c:v>
                </c:pt>
                <c:pt idx="6">
                  <c:v>0.27257137107749302</c:v>
                </c:pt>
                <c:pt idx="7">
                  <c:v>0.30824942815371598</c:v>
                </c:pt>
                <c:pt idx="8">
                  <c:v>0.35944156687920298</c:v>
                </c:pt>
                <c:pt idx="9">
                  <c:v>0.42731148635432897</c:v>
                </c:pt>
                <c:pt idx="10">
                  <c:v>0.50217670263980096</c:v>
                </c:pt>
                <c:pt idx="11">
                  <c:v>0.63358363608108603</c:v>
                </c:pt>
                <c:pt idx="12">
                  <c:v>0.63754951934013304</c:v>
                </c:pt>
                <c:pt idx="13">
                  <c:v>0.60838766482114104</c:v>
                </c:pt>
                <c:pt idx="14">
                  <c:v>0.46096646952432901</c:v>
                </c:pt>
                <c:pt idx="15">
                  <c:v>0.77293437491289096</c:v>
                </c:pt>
                <c:pt idx="16">
                  <c:v>1.7135028786772999</c:v>
                </c:pt>
                <c:pt idx="17">
                  <c:v>2.3062606211227701</c:v>
                </c:pt>
                <c:pt idx="18">
                  <c:v>3.2954129395793901</c:v>
                </c:pt>
                <c:pt idx="19">
                  <c:v>3.3547683608492802</c:v>
                </c:pt>
                <c:pt idx="20">
                  <c:v>3.47336246412116</c:v>
                </c:pt>
                <c:pt idx="21">
                  <c:v>3.1027732465526401</c:v>
                </c:pt>
                <c:pt idx="22">
                  <c:v>3.76514530117417</c:v>
                </c:pt>
                <c:pt idx="23">
                  <c:v>4.4500083039593603</c:v>
                </c:pt>
                <c:pt idx="24">
                  <c:v>5.4022087969685098</c:v>
                </c:pt>
                <c:pt idx="25">
                  <c:v>4.9275375558884704</c:v>
                </c:pt>
                <c:pt idx="26">
                  <c:v>6.9078840111797399</c:v>
                </c:pt>
                <c:pt idx="27">
                  <c:v>6.6797114147441903</c:v>
                </c:pt>
                <c:pt idx="28">
                  <c:v>6.4814912078803903</c:v>
                </c:pt>
                <c:pt idx="29">
                  <c:v>6.3088861927410598</c:v>
                </c:pt>
                <c:pt idx="30">
                  <c:v>5.8145131939178203</c:v>
                </c:pt>
                <c:pt idx="31">
                  <c:v>5.7621572184953997</c:v>
                </c:pt>
                <c:pt idx="32">
                  <c:v>5.7121824268044001</c:v>
                </c:pt>
                <c:pt idx="33">
                  <c:v>5.4919915922917797</c:v>
                </c:pt>
                <c:pt idx="34">
                  <c:v>5.3871513508395497</c:v>
                </c:pt>
                <c:pt idx="35">
                  <c:v>5.0708943097923003</c:v>
                </c:pt>
                <c:pt idx="36">
                  <c:v>4.7878187371661003</c:v>
                </c:pt>
                <c:pt idx="37">
                  <c:v>4.3948862183649897</c:v>
                </c:pt>
                <c:pt idx="38">
                  <c:v>4.2358416334462596</c:v>
                </c:pt>
                <c:pt idx="39">
                  <c:v>4.0351688626414504</c:v>
                </c:pt>
                <c:pt idx="40">
                  <c:v>3.7636331150957201</c:v>
                </c:pt>
                <c:pt idx="41">
                  <c:v>3.7656550080386202</c:v>
                </c:pt>
                <c:pt idx="42">
                  <c:v>3.6969912423173499</c:v>
                </c:pt>
                <c:pt idx="43">
                  <c:v>3.9888096156856498</c:v>
                </c:pt>
                <c:pt idx="44">
                  <c:v>4.3048718352646196</c:v>
                </c:pt>
                <c:pt idx="45">
                  <c:v>4.7279525848000699</c:v>
                </c:pt>
                <c:pt idx="46">
                  <c:v>4.0007551439352396</c:v>
                </c:pt>
                <c:pt idx="47">
                  <c:v>3.89892719684704</c:v>
                </c:pt>
                <c:pt idx="48">
                  <c:v>4.1048807093217299</c:v>
                </c:pt>
                <c:pt idx="49">
                  <c:v>4.8492262417193004</c:v>
                </c:pt>
                <c:pt idx="50">
                  <c:v>5.0295900269154696</c:v>
                </c:pt>
                <c:pt idx="51">
                  <c:v>5.71813192728019</c:v>
                </c:pt>
                <c:pt idx="52">
                  <c:v>5.8550022246784001</c:v>
                </c:pt>
                <c:pt idx="53">
                  <c:v>5.6889659846250202</c:v>
                </c:pt>
                <c:pt idx="54">
                  <c:v>5.4177347179050299</c:v>
                </c:pt>
                <c:pt idx="55">
                  <c:v>5.3116640390837402</c:v>
                </c:pt>
                <c:pt idx="56">
                  <c:v>5.7648649502205096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C-4D37-ADBE-D9263D26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28760"/>
        <c:axId val="489726792"/>
      </c:lineChart>
      <c:lineChart>
        <c:grouping val="standard"/>
        <c:varyColors val="0"/>
        <c:ser>
          <c:idx val="1"/>
          <c:order val="1"/>
          <c:tx>
            <c:strRef>
              <c:f>'Figure 12'!$C$3</c:f>
              <c:strCache>
                <c:ptCount val="1"/>
                <c:pt idx="0">
                  <c:v>oil price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12'!$C$4:$C$60</c:f>
              <c:numCache>
                <c:formatCode>0.00</c:formatCode>
                <c:ptCount val="57"/>
                <c:pt idx="0">
                  <c:v>24.11</c:v>
                </c:pt>
                <c:pt idx="1">
                  <c:v>23.34</c:v>
                </c:pt>
                <c:pt idx="2">
                  <c:v>23.06</c:v>
                </c:pt>
                <c:pt idx="3">
                  <c:v>23.28</c:v>
                </c:pt>
                <c:pt idx="4">
                  <c:v>23.68</c:v>
                </c:pt>
                <c:pt idx="5">
                  <c:v>23.37</c:v>
                </c:pt>
                <c:pt idx="6">
                  <c:v>23.38</c:v>
                </c:pt>
                <c:pt idx="7">
                  <c:v>22.9</c:v>
                </c:pt>
                <c:pt idx="8">
                  <c:v>22.35</c:v>
                </c:pt>
                <c:pt idx="9">
                  <c:v>22.16</c:v>
                </c:pt>
                <c:pt idx="10">
                  <c:v>21.38</c:v>
                </c:pt>
                <c:pt idx="11">
                  <c:v>21.77</c:v>
                </c:pt>
                <c:pt idx="12">
                  <c:v>21.08</c:v>
                </c:pt>
                <c:pt idx="13">
                  <c:v>25.97</c:v>
                </c:pt>
                <c:pt idx="14">
                  <c:v>46.35</c:v>
                </c:pt>
                <c:pt idx="15">
                  <c:v>55.51</c:v>
                </c:pt>
                <c:pt idx="16">
                  <c:v>56.36</c:v>
                </c:pt>
                <c:pt idx="17">
                  <c:v>58.13</c:v>
                </c:pt>
                <c:pt idx="18">
                  <c:v>56.14</c:v>
                </c:pt>
                <c:pt idx="19">
                  <c:v>83.86</c:v>
                </c:pt>
                <c:pt idx="20">
                  <c:v>111.3</c:v>
                </c:pt>
                <c:pt idx="21">
                  <c:v>96.38</c:v>
                </c:pt>
                <c:pt idx="22">
                  <c:v>80.8</c:v>
                </c:pt>
                <c:pt idx="23">
                  <c:v>71.489999999999995</c:v>
                </c:pt>
                <c:pt idx="24">
                  <c:v>67.760000000000005</c:v>
                </c:pt>
                <c:pt idx="25">
                  <c:v>61.26</c:v>
                </c:pt>
                <c:pt idx="26">
                  <c:v>32.24</c:v>
                </c:pt>
                <c:pt idx="27">
                  <c:v>38.24</c:v>
                </c:pt>
                <c:pt idx="28">
                  <c:v>30.82</c:v>
                </c:pt>
                <c:pt idx="29">
                  <c:v>36.18</c:v>
                </c:pt>
                <c:pt idx="30">
                  <c:v>43.32</c:v>
                </c:pt>
                <c:pt idx="31">
                  <c:v>36.31</c:v>
                </c:pt>
                <c:pt idx="32">
                  <c:v>33.58</c:v>
                </c:pt>
                <c:pt idx="33">
                  <c:v>28.39</c:v>
                </c:pt>
                <c:pt idx="34">
                  <c:v>25.86</c:v>
                </c:pt>
                <c:pt idx="35">
                  <c:v>26.91</c:v>
                </c:pt>
                <c:pt idx="36">
                  <c:v>31.91</c:v>
                </c:pt>
                <c:pt idx="37">
                  <c:v>28.43</c:v>
                </c:pt>
                <c:pt idx="38">
                  <c:v>17.89</c:v>
                </c:pt>
                <c:pt idx="39">
                  <c:v>24.28</c:v>
                </c:pt>
                <c:pt idx="40">
                  <c:v>38.92</c:v>
                </c:pt>
                <c:pt idx="41">
                  <c:v>31.81</c:v>
                </c:pt>
                <c:pt idx="42">
                  <c:v>31.02</c:v>
                </c:pt>
                <c:pt idx="43">
                  <c:v>36.85</c:v>
                </c:pt>
                <c:pt idx="44">
                  <c:v>48.77</c:v>
                </c:pt>
                <c:pt idx="45">
                  <c:v>62.66</c:v>
                </c:pt>
                <c:pt idx="46">
                  <c:v>70.77</c:v>
                </c:pt>
                <c:pt idx="47">
                  <c:v>75.66</c:v>
                </c:pt>
                <c:pt idx="48">
                  <c:v>103.67</c:v>
                </c:pt>
                <c:pt idx="49">
                  <c:v>60.91</c:v>
                </c:pt>
                <c:pt idx="50">
                  <c:v>79.930000000000007</c:v>
                </c:pt>
                <c:pt idx="51">
                  <c:v>94.73</c:v>
                </c:pt>
                <c:pt idx="52">
                  <c:v>92.2</c:v>
                </c:pt>
                <c:pt idx="53">
                  <c:v>95.79</c:v>
                </c:pt>
                <c:pt idx="54">
                  <c:v>88.47</c:v>
                </c:pt>
                <c:pt idx="55">
                  <c:v>43.22</c:v>
                </c:pt>
                <c:pt idx="56">
                  <c:v>37.020000000000003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C-4D37-ADBE-D9263D26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27816"/>
        <c:axId val="489819616"/>
      </c:lineChart>
      <c:catAx>
        <c:axId val="48972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26792"/>
        <c:crosses val="autoZero"/>
        <c:auto val="1"/>
        <c:lblAlgn val="ctr"/>
        <c:lblOffset val="100"/>
        <c:noMultiLvlLbl val="0"/>
      </c:catAx>
      <c:valAx>
        <c:axId val="48972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28760"/>
        <c:crosses val="autoZero"/>
        <c:crossBetween val="between"/>
      </c:valAx>
      <c:valAx>
        <c:axId val="48981961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27816"/>
        <c:crosses val="max"/>
        <c:crossBetween val="between"/>
      </c:valAx>
      <c:catAx>
        <c:axId val="489827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819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15'!$A$4:$A$60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15'!$B$4:$B$60</c:f>
              <c:numCache>
                <c:formatCode>0.00</c:formatCode>
                <c:ptCount val="57"/>
                <c:pt idx="0">
                  <c:v>3.22</c:v>
                </c:pt>
                <c:pt idx="1">
                  <c:v>3.22</c:v>
                </c:pt>
                <c:pt idx="2">
                  <c:v>3.22</c:v>
                </c:pt>
                <c:pt idx="3">
                  <c:v>3.22</c:v>
                </c:pt>
                <c:pt idx="4">
                  <c:v>4.45</c:v>
                </c:pt>
                <c:pt idx="5">
                  <c:v>4.45</c:v>
                </c:pt>
                <c:pt idx="6">
                  <c:v>4.45</c:v>
                </c:pt>
                <c:pt idx="7">
                  <c:v>4.45</c:v>
                </c:pt>
                <c:pt idx="8">
                  <c:v>4.45</c:v>
                </c:pt>
                <c:pt idx="9">
                  <c:v>4.45</c:v>
                </c:pt>
                <c:pt idx="10">
                  <c:v>4.45</c:v>
                </c:pt>
                <c:pt idx="11">
                  <c:v>4.3499999999999996</c:v>
                </c:pt>
                <c:pt idx="12">
                  <c:v>4.3499999999999996</c:v>
                </c:pt>
                <c:pt idx="13">
                  <c:v>4.2850000000000001</c:v>
                </c:pt>
                <c:pt idx="14">
                  <c:v>4.2850000000000001</c:v>
                </c:pt>
                <c:pt idx="15">
                  <c:v>4.2850000000000001</c:v>
                </c:pt>
                <c:pt idx="16">
                  <c:v>4.2930000000000001</c:v>
                </c:pt>
                <c:pt idx="17">
                  <c:v>4.2930000000000001</c:v>
                </c:pt>
                <c:pt idx="18">
                  <c:v>4.2930000000000001</c:v>
                </c:pt>
                <c:pt idx="19">
                  <c:v>4.2930000000000001</c:v>
                </c:pt>
                <c:pt idx="20">
                  <c:v>4.2930000000000001</c:v>
                </c:pt>
                <c:pt idx="21">
                  <c:v>4.2930000000000001</c:v>
                </c:pt>
                <c:pt idx="22">
                  <c:v>4.2930000000000001</c:v>
                </c:pt>
                <c:pt idx="23">
                  <c:v>4.3</c:v>
                </c:pt>
                <c:pt idx="24">
                  <c:v>7.5</c:v>
                </c:pt>
                <c:pt idx="25">
                  <c:v>7.5</c:v>
                </c:pt>
                <c:pt idx="26">
                  <c:v>14.5</c:v>
                </c:pt>
                <c:pt idx="27">
                  <c:v>14.5</c:v>
                </c:pt>
                <c:pt idx="28">
                  <c:v>14.5</c:v>
                </c:pt>
                <c:pt idx="29">
                  <c:v>43.08</c:v>
                </c:pt>
                <c:pt idx="30">
                  <c:v>50.36</c:v>
                </c:pt>
                <c:pt idx="31">
                  <c:v>61.554000000000002</c:v>
                </c:pt>
                <c:pt idx="32">
                  <c:v>79.45</c:v>
                </c:pt>
                <c:pt idx="33">
                  <c:v>105.64</c:v>
                </c:pt>
                <c:pt idx="34">
                  <c:v>170</c:v>
                </c:pt>
                <c:pt idx="35">
                  <c:v>290</c:v>
                </c:pt>
                <c:pt idx="36">
                  <c:v>476.5</c:v>
                </c:pt>
                <c:pt idx="37">
                  <c:v>504.25</c:v>
                </c:pt>
                <c:pt idx="38">
                  <c:v>564.5</c:v>
                </c:pt>
                <c:pt idx="39">
                  <c:v>648.25</c:v>
                </c:pt>
                <c:pt idx="40">
                  <c:v>700</c:v>
                </c:pt>
                <c:pt idx="41">
                  <c:v>763</c:v>
                </c:pt>
                <c:pt idx="42">
                  <c:v>1401</c:v>
                </c:pt>
                <c:pt idx="43">
                  <c:v>1598</c:v>
                </c:pt>
                <c:pt idx="44">
                  <c:v>1918</c:v>
                </c:pt>
                <c:pt idx="45">
                  <c:v>2147</c:v>
                </c:pt>
                <c:pt idx="46">
                  <c:v>2147</c:v>
                </c:pt>
                <c:pt idx="47">
                  <c:v>2147</c:v>
                </c:pt>
                <c:pt idx="48">
                  <c:v>2147</c:v>
                </c:pt>
                <c:pt idx="49">
                  <c:v>2147</c:v>
                </c:pt>
                <c:pt idx="50">
                  <c:v>2594</c:v>
                </c:pt>
                <c:pt idx="51">
                  <c:v>4289</c:v>
                </c:pt>
                <c:pt idx="52">
                  <c:v>4289</c:v>
                </c:pt>
                <c:pt idx="53">
                  <c:v>6284</c:v>
                </c:pt>
                <c:pt idx="54">
                  <c:v>6284</c:v>
                </c:pt>
                <c:pt idx="55">
                  <c:v>6284</c:v>
                </c:pt>
                <c:pt idx="56">
                  <c:v>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B-4C1E-B470-0CA126F8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794048"/>
        <c:axId val="444787816"/>
      </c:lineChart>
      <c:catAx>
        <c:axId val="44479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87816"/>
        <c:crosses val="autoZero"/>
        <c:auto val="1"/>
        <c:lblAlgn val="ctr"/>
        <c:lblOffset val="100"/>
        <c:noMultiLvlLbl val="0"/>
      </c:catAx>
      <c:valAx>
        <c:axId val="4447878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9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18a'!$B$3</c:f>
              <c:strCache>
                <c:ptCount val="1"/>
                <c:pt idx="0">
                  <c:v>θ-θ_1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18a'!$A$4:$A$60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18a'!$B$4:$B$60</c:f>
              <c:numCache>
                <c:formatCode>0.00</c:formatCode>
                <c:ptCount val="57"/>
                <c:pt idx="1">
                  <c:v>0.96914696436267289</c:v>
                </c:pt>
                <c:pt idx="2">
                  <c:v>-0.79717929513612318</c:v>
                </c:pt>
                <c:pt idx="3">
                  <c:v>-0.60791778481512904</c:v>
                </c:pt>
                <c:pt idx="4">
                  <c:v>-1.283923871637451</c:v>
                </c:pt>
                <c:pt idx="5">
                  <c:v>1.2421684149983153E-2</c:v>
                </c:pt>
                <c:pt idx="6">
                  <c:v>-6.5696950724935393E-2</c:v>
                </c:pt>
                <c:pt idx="7">
                  <c:v>0.4641308759802929</c:v>
                </c:pt>
                <c:pt idx="8">
                  <c:v>0.50108632825590327</c:v>
                </c:pt>
                <c:pt idx="9">
                  <c:v>0.94549709733150678</c:v>
                </c:pt>
                <c:pt idx="10">
                  <c:v>0.14306992744497829</c:v>
                </c:pt>
                <c:pt idx="11">
                  <c:v>-0.1492348824166892</c:v>
                </c:pt>
                <c:pt idx="12">
                  <c:v>-8.4767487549049919E-2</c:v>
                </c:pt>
                <c:pt idx="13">
                  <c:v>-0.21015870891670022</c:v>
                </c:pt>
                <c:pt idx="14">
                  <c:v>0.31945548451734751</c:v>
                </c:pt>
                <c:pt idx="15">
                  <c:v>0.82454721041178702</c:v>
                </c:pt>
                <c:pt idx="16">
                  <c:v>0.3144842285516869</c:v>
                </c:pt>
                <c:pt idx="17">
                  <c:v>2.7205359611869047</c:v>
                </c:pt>
                <c:pt idx="18">
                  <c:v>1.1163343867380493</c:v>
                </c:pt>
                <c:pt idx="19">
                  <c:v>-1.1537386097633884</c:v>
                </c:pt>
                <c:pt idx="20">
                  <c:v>-1.4346585025870593</c:v>
                </c:pt>
                <c:pt idx="21">
                  <c:v>1.2671594627206324</c:v>
                </c:pt>
                <c:pt idx="22">
                  <c:v>1.2175702811384608</c:v>
                </c:pt>
                <c:pt idx="23">
                  <c:v>1.2641783168892444</c:v>
                </c:pt>
                <c:pt idx="24">
                  <c:v>0.22271515179009271</c:v>
                </c:pt>
                <c:pt idx="25">
                  <c:v>2.4873758958186096</c:v>
                </c:pt>
                <c:pt idx="26">
                  <c:v>2.4327701053133532</c:v>
                </c:pt>
                <c:pt idx="27">
                  <c:v>-3.576338534934477</c:v>
                </c:pt>
                <c:pt idx="28">
                  <c:v>-1.014911267265113</c:v>
                </c:pt>
                <c:pt idx="29">
                  <c:v>-2.1221637631344534</c:v>
                </c:pt>
                <c:pt idx="30">
                  <c:v>-1.5844484356809976</c:v>
                </c:pt>
                <c:pt idx="31">
                  <c:v>2.5155197296762215</c:v>
                </c:pt>
                <c:pt idx="32">
                  <c:v>-6.2060434594881375</c:v>
                </c:pt>
                <c:pt idx="33">
                  <c:v>6.5629560541252037</c:v>
                </c:pt>
                <c:pt idx="34">
                  <c:v>4.0654245612244839</c:v>
                </c:pt>
                <c:pt idx="35">
                  <c:v>-2.8330196363747842</c:v>
                </c:pt>
                <c:pt idx="36">
                  <c:v>-3.3511206588534517</c:v>
                </c:pt>
                <c:pt idx="37">
                  <c:v>-2.6576183477305269</c:v>
                </c:pt>
                <c:pt idx="38">
                  <c:v>-0.52568719771806938</c:v>
                </c:pt>
                <c:pt idx="39">
                  <c:v>1.352316043327366</c:v>
                </c:pt>
                <c:pt idx="40">
                  <c:v>2.8048410882218184</c:v>
                </c:pt>
                <c:pt idx="41">
                  <c:v>3.3171427222238177</c:v>
                </c:pt>
                <c:pt idx="42">
                  <c:v>2.6895921448007565</c:v>
                </c:pt>
                <c:pt idx="43">
                  <c:v>2.9274218380035326</c:v>
                </c:pt>
                <c:pt idx="44">
                  <c:v>-3.8422604690042244</c:v>
                </c:pt>
                <c:pt idx="45">
                  <c:v>-2.8916639199751599</c:v>
                </c:pt>
                <c:pt idx="46">
                  <c:v>-1.786998414828858</c:v>
                </c:pt>
                <c:pt idx="47">
                  <c:v>-1.9186617057229391</c:v>
                </c:pt>
                <c:pt idx="48">
                  <c:v>-2.7737402664240149</c:v>
                </c:pt>
                <c:pt idx="49">
                  <c:v>3.0096381171493567</c:v>
                </c:pt>
                <c:pt idx="50">
                  <c:v>1.3494486274307187</c:v>
                </c:pt>
                <c:pt idx="51">
                  <c:v>2.4600926372702863</c:v>
                </c:pt>
                <c:pt idx="52">
                  <c:v>4.2432320053283696</c:v>
                </c:pt>
                <c:pt idx="53">
                  <c:v>4.1503244779487023</c:v>
                </c:pt>
                <c:pt idx="54">
                  <c:v>-0.2937125360847781</c:v>
                </c:pt>
                <c:pt idx="55">
                  <c:v>-5.9284439960996362</c:v>
                </c:pt>
                <c:pt idx="56">
                  <c:v>-9.2211760168721977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C-4DA5-8E35-37769D619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71008"/>
        <c:axId val="430871336"/>
      </c:lineChart>
      <c:catAx>
        <c:axId val="430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871336"/>
        <c:crosses val="autoZero"/>
        <c:auto val="1"/>
        <c:lblAlgn val="ctr"/>
        <c:lblOffset val="100"/>
        <c:noMultiLvlLbl val="0"/>
      </c:catAx>
      <c:valAx>
        <c:axId val="430871336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8710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18b'!$B$3</c:f>
              <c:strCache>
                <c:ptCount val="1"/>
                <c:pt idx="0">
                  <c:v>ξθ*-ξ_1θ*_1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18b'!$A$4:$A$60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18b'!$B$4:$B$60</c:f>
              <c:numCache>
                <c:formatCode>0.00</c:formatCode>
                <c:ptCount val="57"/>
                <c:pt idx="1">
                  <c:v>-0.72851363613139042</c:v>
                </c:pt>
                <c:pt idx="2">
                  <c:v>-0.43436612198192059</c:v>
                </c:pt>
                <c:pt idx="3">
                  <c:v>-0.30779715157245668</c:v>
                </c:pt>
                <c:pt idx="4">
                  <c:v>-0.48769486893493796</c:v>
                </c:pt>
                <c:pt idx="5">
                  <c:v>0.36385065131772432</c:v>
                </c:pt>
                <c:pt idx="6">
                  <c:v>0.40723085200850795</c:v>
                </c:pt>
                <c:pt idx="7">
                  <c:v>0.24949962040220369</c:v>
                </c:pt>
                <c:pt idx="8">
                  <c:v>0.35198494142394754</c:v>
                </c:pt>
                <c:pt idx="9">
                  <c:v>0.53597520802463583</c:v>
                </c:pt>
                <c:pt idx="10">
                  <c:v>0.40591137485312773</c:v>
                </c:pt>
                <c:pt idx="11">
                  <c:v>1.0323022876640964</c:v>
                </c:pt>
                <c:pt idx="12">
                  <c:v>-0.14408434924587696</c:v>
                </c:pt>
                <c:pt idx="13">
                  <c:v>-0.52141151074408187</c:v>
                </c:pt>
                <c:pt idx="14">
                  <c:v>-1.0089522816232332</c:v>
                </c:pt>
                <c:pt idx="15">
                  <c:v>1.5993815311145447</c:v>
                </c:pt>
                <c:pt idx="16">
                  <c:v>4.525624656771102</c:v>
                </c:pt>
                <c:pt idx="17">
                  <c:v>2.3031585565006609</c:v>
                </c:pt>
                <c:pt idx="18">
                  <c:v>4.4739546448528875</c:v>
                </c:pt>
                <c:pt idx="19">
                  <c:v>6.5971559617522615E-2</c:v>
                </c:pt>
                <c:pt idx="20">
                  <c:v>0.74383880467872421</c:v>
                </c:pt>
                <c:pt idx="21">
                  <c:v>-1.4207736222218488</c:v>
                </c:pt>
                <c:pt idx="22">
                  <c:v>2.6418294503085553</c:v>
                </c:pt>
                <c:pt idx="23">
                  <c:v>3.8324880039233755</c:v>
                </c:pt>
                <c:pt idx="24">
                  <c:v>6.5470392361085858</c:v>
                </c:pt>
                <c:pt idx="25">
                  <c:v>-2.9457356715031495</c:v>
                </c:pt>
                <c:pt idx="26">
                  <c:v>18.880037801897071</c:v>
                </c:pt>
                <c:pt idx="27">
                  <c:v>-3.9335736370236489</c:v>
                </c:pt>
                <c:pt idx="28">
                  <c:v>-4.0198663318587062</c:v>
                </c:pt>
                <c:pt idx="29">
                  <c:v>4.7204621498321293</c:v>
                </c:pt>
                <c:pt idx="30">
                  <c:v>-9.1025054576099311</c:v>
                </c:pt>
                <c:pt idx="31">
                  <c:v>-5.9549380430406718</c:v>
                </c:pt>
                <c:pt idx="32">
                  <c:v>-3.7618921785199553</c:v>
                </c:pt>
                <c:pt idx="33">
                  <c:v>-2.3040949307960252</c:v>
                </c:pt>
                <c:pt idx="34">
                  <c:v>0.24400606697920491</c:v>
                </c:pt>
                <c:pt idx="35">
                  <c:v>-5.9688646303125541</c:v>
                </c:pt>
                <c:pt idx="36">
                  <c:v>-2.420211574366256</c:v>
                </c:pt>
                <c:pt idx="37">
                  <c:v>-4.5518883474478056</c:v>
                </c:pt>
                <c:pt idx="38">
                  <c:v>-1.0684977087503813</c:v>
                </c:pt>
                <c:pt idx="39">
                  <c:v>0.32063318904881472</c:v>
                </c:pt>
                <c:pt idx="40">
                  <c:v>-2.1497979475692484</c:v>
                </c:pt>
                <c:pt idx="41">
                  <c:v>-0.64601598973059637</c:v>
                </c:pt>
                <c:pt idx="42">
                  <c:v>2.0898735995574329</c:v>
                </c:pt>
                <c:pt idx="43">
                  <c:v>4.2811796507553002</c:v>
                </c:pt>
                <c:pt idx="44">
                  <c:v>-2.3798485789625552</c:v>
                </c:pt>
                <c:pt idx="45">
                  <c:v>-9.7681892763458386E-2</c:v>
                </c:pt>
                <c:pt idx="46">
                  <c:v>-4.4326242348740825</c:v>
                </c:pt>
                <c:pt idx="47">
                  <c:v>-1.3768767983954182</c:v>
                </c:pt>
                <c:pt idx="48">
                  <c:v>5.9753119173088362E-3</c:v>
                </c:pt>
                <c:pt idx="49">
                  <c:v>1.9149830470701168</c:v>
                </c:pt>
                <c:pt idx="50">
                  <c:v>0.48330448556545819</c:v>
                </c:pt>
                <c:pt idx="51">
                  <c:v>1.1551369083369147</c:v>
                </c:pt>
                <c:pt idx="52">
                  <c:v>-0.38225297859982849</c:v>
                </c:pt>
                <c:pt idx="53">
                  <c:v>-0.53384737970358509</c:v>
                </c:pt>
                <c:pt idx="54">
                  <c:v>-8.5771309787504399E-2</c:v>
                </c:pt>
                <c:pt idx="55">
                  <c:v>0.19135686723555378</c:v>
                </c:pt>
                <c:pt idx="56">
                  <c:v>0.45203402802309056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8-4891-994A-AEA83A893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337784"/>
        <c:axId val="455338440"/>
      </c:lineChart>
      <c:catAx>
        <c:axId val="45533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338440"/>
        <c:crosses val="autoZero"/>
        <c:auto val="1"/>
        <c:lblAlgn val="ctr"/>
        <c:lblOffset val="100"/>
        <c:noMultiLvlLbl val="0"/>
      </c:catAx>
      <c:valAx>
        <c:axId val="455338440"/>
        <c:scaling>
          <c:orientation val="minMax"/>
          <c:max val="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33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18c'!$B$3</c:f>
              <c:strCache>
                <c:ptCount val="1"/>
                <c:pt idx="0">
                  <c:v>m-m_1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18c'!$A$4:$A$60</c:f>
              <c:strCach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strCache>
            </c:strRef>
          </c:cat>
          <c:val>
            <c:numRef>
              <c:f>'Figure 18c'!$B$4:$B$60</c:f>
              <c:numCache>
                <c:formatCode>0.00</c:formatCode>
                <c:ptCount val="57"/>
                <c:pt idx="1">
                  <c:v>-0.13798881793858353</c:v>
                </c:pt>
                <c:pt idx="2">
                  <c:v>-1.2722783539143745</c:v>
                </c:pt>
                <c:pt idx="3">
                  <c:v>0.22587318365396986</c:v>
                </c:pt>
                <c:pt idx="4">
                  <c:v>-0.32435618198347338</c:v>
                </c:pt>
                <c:pt idx="5">
                  <c:v>0.18883433951936424</c:v>
                </c:pt>
                <c:pt idx="6">
                  <c:v>-0.31305096317525705</c:v>
                </c:pt>
                <c:pt idx="7">
                  <c:v>0.3083739074575903</c:v>
                </c:pt>
                <c:pt idx="8">
                  <c:v>0.33051386930899873</c:v>
                </c:pt>
                <c:pt idx="9">
                  <c:v>0.2608175022273812</c:v>
                </c:pt>
                <c:pt idx="10">
                  <c:v>-0.57667933941558946</c:v>
                </c:pt>
                <c:pt idx="11">
                  <c:v>0.96353863497888603</c:v>
                </c:pt>
                <c:pt idx="12">
                  <c:v>0.29633084924777786</c:v>
                </c:pt>
                <c:pt idx="13">
                  <c:v>0.34133788907810547</c:v>
                </c:pt>
                <c:pt idx="14">
                  <c:v>-0.7755374150991714</c:v>
                </c:pt>
                <c:pt idx="15">
                  <c:v>2.1729100587560239</c:v>
                </c:pt>
                <c:pt idx="16">
                  <c:v>0.62219491092851964</c:v>
                </c:pt>
                <c:pt idx="17">
                  <c:v>0.64989035406103768</c:v>
                </c:pt>
                <c:pt idx="18">
                  <c:v>0.32546849140152601</c:v>
                </c:pt>
                <c:pt idx="19">
                  <c:v>-0.90681179350084595</c:v>
                </c:pt>
                <c:pt idx="20">
                  <c:v>-1.2545171314021415</c:v>
                </c:pt>
                <c:pt idx="21">
                  <c:v>0.3265820308328074</c:v>
                </c:pt>
                <c:pt idx="22">
                  <c:v>-1.1514611329557654</c:v>
                </c:pt>
                <c:pt idx="23">
                  <c:v>3.3240644493470293</c:v>
                </c:pt>
                <c:pt idx="24">
                  <c:v>-2.272253159465651</c:v>
                </c:pt>
                <c:pt idx="25">
                  <c:v>0.91558323963037291</c:v>
                </c:pt>
                <c:pt idx="26">
                  <c:v>0.42315109985949367</c:v>
                </c:pt>
                <c:pt idx="27">
                  <c:v>-1.6739271442595058</c:v>
                </c:pt>
                <c:pt idx="28">
                  <c:v>-0.30308596902667989</c:v>
                </c:pt>
                <c:pt idx="29">
                  <c:v>-2.7313102974125458</c:v>
                </c:pt>
                <c:pt idx="30">
                  <c:v>1.6199617453173201</c:v>
                </c:pt>
                <c:pt idx="31">
                  <c:v>3.6121120586912498</c:v>
                </c:pt>
                <c:pt idx="32">
                  <c:v>-1.6766330779238268</c:v>
                </c:pt>
                <c:pt idx="33">
                  <c:v>-1.5564290611233877</c:v>
                </c:pt>
                <c:pt idx="34">
                  <c:v>0.31551053468330537</c:v>
                </c:pt>
                <c:pt idx="35">
                  <c:v>-1.7361239731692346</c:v>
                </c:pt>
                <c:pt idx="36">
                  <c:v>-0.70563743675598134</c:v>
                </c:pt>
                <c:pt idx="37">
                  <c:v>1.2809238915158221</c:v>
                </c:pt>
                <c:pt idx="38">
                  <c:v>0.26901007370154495</c:v>
                </c:pt>
                <c:pt idx="39">
                  <c:v>0.84094087263126283</c:v>
                </c:pt>
                <c:pt idx="40">
                  <c:v>-1.0038197224989984</c:v>
                </c:pt>
                <c:pt idx="41">
                  <c:v>1.359582204518428E-2</c:v>
                </c:pt>
                <c:pt idx="42">
                  <c:v>-0.14220053646437081</c:v>
                </c:pt>
                <c:pt idx="43">
                  <c:v>1.0885411091885318</c:v>
                </c:pt>
                <c:pt idx="44">
                  <c:v>-0.19340566015561</c:v>
                </c:pt>
                <c:pt idx="45">
                  <c:v>-0.35961520951616477</c:v>
                </c:pt>
                <c:pt idx="46">
                  <c:v>3.5735744292697742</c:v>
                </c:pt>
                <c:pt idx="47">
                  <c:v>2.0147331736005745</c:v>
                </c:pt>
                <c:pt idx="48">
                  <c:v>-0.88519254704050587</c:v>
                </c:pt>
                <c:pt idx="49">
                  <c:v>2.3816172163761582</c:v>
                </c:pt>
                <c:pt idx="50">
                  <c:v>-2.1289145689056128</c:v>
                </c:pt>
                <c:pt idx="51">
                  <c:v>1.5662485854585877</c:v>
                </c:pt>
                <c:pt idx="52">
                  <c:v>2.6509493495211283</c:v>
                </c:pt>
                <c:pt idx="53">
                  <c:v>3.6840257076635794</c:v>
                </c:pt>
                <c:pt idx="54">
                  <c:v>4.4726076114227329</c:v>
                </c:pt>
                <c:pt idx="55">
                  <c:v>1.5639812440152667</c:v>
                </c:pt>
                <c:pt idx="56">
                  <c:v>-3.9217819308072279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3-4508-955C-5827CB6E5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079544"/>
        <c:axId val="462077248"/>
      </c:lineChart>
      <c:catAx>
        <c:axId val="46207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77248"/>
        <c:crosses val="autoZero"/>
        <c:auto val="1"/>
        <c:lblAlgn val="ctr"/>
        <c:lblOffset val="100"/>
        <c:noMultiLvlLbl val="0"/>
      </c:catAx>
      <c:valAx>
        <c:axId val="462077248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7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185737</xdr:colOff>
      <xdr:row>1</xdr:row>
      <xdr:rowOff>123825</xdr:rowOff>
    </xdr:from>
    <xdr:to>
      <xdr:col>9</xdr:col>
      <xdr:colOff>642937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AC6FFA-ED99-43CF-9FF1-01A566A4D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2</xdr:row>
      <xdr:rowOff>104774</xdr:rowOff>
    </xdr:from>
    <xdr:to>
      <xdr:col>9</xdr:col>
      <xdr:colOff>57150</xdr:colOff>
      <xdr:row>17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805C4F-CF0F-45AD-96A7-D826DE16C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1</xdr:row>
      <xdr:rowOff>57149</xdr:rowOff>
    </xdr:from>
    <xdr:to>
      <xdr:col>8</xdr:col>
      <xdr:colOff>57150</xdr:colOff>
      <xdr:row>15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5BE36C-A248-4B35-AE62-4EA41F29C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2</xdr:row>
      <xdr:rowOff>9525</xdr:rowOff>
    </xdr:from>
    <xdr:to>
      <xdr:col>9</xdr:col>
      <xdr:colOff>309562</xdr:colOff>
      <xdr:row>15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34C720-B282-4CF1-ADB1-CF2DFD4B9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919162</xdr:colOff>
      <xdr:row>1</xdr:row>
      <xdr:rowOff>171450</xdr:rowOff>
    </xdr:from>
    <xdr:to>
      <xdr:col>9</xdr:col>
      <xdr:colOff>133350</xdr:colOff>
      <xdr:row>16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CE72B3-0AC6-41A9-9022-3FE2969C8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614362</xdr:colOff>
      <xdr:row>1</xdr:row>
      <xdr:rowOff>76200</xdr:rowOff>
    </xdr:from>
    <xdr:to>
      <xdr:col>8</xdr:col>
      <xdr:colOff>547687</xdr:colOff>
      <xdr:row>15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B4F975-65CC-4ACA-A897-629601DD0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776287</xdr:colOff>
      <xdr:row>0</xdr:row>
      <xdr:rowOff>133350</xdr:rowOff>
    </xdr:from>
    <xdr:to>
      <xdr:col>10</xdr:col>
      <xdr:colOff>328612</xdr:colOff>
      <xdr:row>14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CD8B42-40CB-450C-B0CA-48B0961F9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1</xdr:row>
      <xdr:rowOff>76200</xdr:rowOff>
    </xdr:from>
    <xdr:to>
      <xdr:col>9</xdr:col>
      <xdr:colOff>300037</xdr:colOff>
      <xdr:row>15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870471-4C74-4780-884E-077BBF1E0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</xdr:colOff>
      <xdr:row>1</xdr:row>
      <xdr:rowOff>47625</xdr:rowOff>
    </xdr:from>
    <xdr:to>
      <xdr:col>10</xdr:col>
      <xdr:colOff>528637</xdr:colOff>
      <xdr:row>14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C70978-E9CE-4151-BB9A-EFE38F9DE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547687</xdr:colOff>
      <xdr:row>3</xdr:row>
      <xdr:rowOff>76200</xdr:rowOff>
    </xdr:from>
    <xdr:to>
      <xdr:col>12</xdr:col>
      <xdr:colOff>319087</xdr:colOff>
      <xdr:row>17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7639FC-D429-4515-B33B-7B7481B87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195262</xdr:colOff>
      <xdr:row>1</xdr:row>
      <xdr:rowOff>9525</xdr:rowOff>
    </xdr:from>
    <xdr:to>
      <xdr:col>10</xdr:col>
      <xdr:colOff>652462</xdr:colOff>
      <xdr:row>14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CAD95F-DC20-4498-A2EC-D31ACB2B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</xdr:colOff>
      <xdr:row>2</xdr:row>
      <xdr:rowOff>38100</xdr:rowOff>
    </xdr:from>
    <xdr:to>
      <xdr:col>13</xdr:col>
      <xdr:colOff>566737</xdr:colOff>
      <xdr:row>15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7F16D7-061E-4C19-AF3A-232CACC4D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</xdr:colOff>
      <xdr:row>0</xdr:row>
      <xdr:rowOff>161925</xdr:rowOff>
    </xdr:from>
    <xdr:to>
      <xdr:col>11</xdr:col>
      <xdr:colOff>100012</xdr:colOff>
      <xdr:row>14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6C3CBE-170C-4F3D-ABF2-7CE950C69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9</xdr:row>
      <xdr:rowOff>110490</xdr:rowOff>
    </xdr:from>
    <xdr:to>
      <xdr:col>12</xdr:col>
      <xdr:colOff>640080</xdr:colOff>
      <xdr:row>23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709612</xdr:colOff>
      <xdr:row>0</xdr:row>
      <xdr:rowOff>200024</xdr:rowOff>
    </xdr:from>
    <xdr:to>
      <xdr:col>8</xdr:col>
      <xdr:colOff>133350</xdr:colOff>
      <xdr:row>16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7092B7-507E-47BF-A17F-0E4BB2995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500061</xdr:colOff>
      <xdr:row>2</xdr:row>
      <xdr:rowOff>95250</xdr:rowOff>
    </xdr:from>
    <xdr:to>
      <xdr:col>7</xdr:col>
      <xdr:colOff>361949</xdr:colOff>
      <xdr:row>15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2BB382-7C06-4DB3-A8BB-FF12674D8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709611</xdr:colOff>
      <xdr:row>0</xdr:row>
      <xdr:rowOff>152399</xdr:rowOff>
    </xdr:from>
    <xdr:to>
      <xdr:col>7</xdr:col>
      <xdr:colOff>685799</xdr:colOff>
      <xdr:row>16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8C8991-2719-4EBA-A72A-6B9846C8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opLeftCell="J42" workbookViewId="0">
      <selection activeCell="Y1" sqref="Y1"/>
    </sheetView>
  </sheetViews>
  <sheetFormatPr defaultColWidth="10.09765625" defaultRowHeight="15.6" x14ac:dyDescent="0.3"/>
  <cols>
    <col min="1" max="1" width="10.09765625" style="3"/>
    <col min="2" max="2" width="13.09765625" style="3" customWidth="1"/>
    <col min="3" max="9" width="10.09765625" style="3"/>
    <col min="10" max="10" width="12.19921875" style="3" bestFit="1" customWidth="1"/>
    <col min="11" max="11" width="11.59765625" style="3" customWidth="1"/>
    <col min="12" max="17" width="10.09765625" style="3"/>
    <col min="18" max="18" width="12.19921875" style="3" customWidth="1"/>
    <col min="19" max="257" width="10.09765625" style="3"/>
    <col min="258" max="258" width="13.09765625" style="3" customWidth="1"/>
    <col min="259" max="266" width="10.09765625" style="3"/>
    <col min="267" max="267" width="11.59765625" style="3" customWidth="1"/>
    <col min="268" max="273" width="10.09765625" style="3"/>
    <col min="274" max="274" width="12.19921875" style="3" customWidth="1"/>
    <col min="275" max="513" width="10.09765625" style="3"/>
    <col min="514" max="514" width="13.09765625" style="3" customWidth="1"/>
    <col min="515" max="522" width="10.09765625" style="3"/>
    <col min="523" max="523" width="11.59765625" style="3" customWidth="1"/>
    <col min="524" max="529" width="10.09765625" style="3"/>
    <col min="530" max="530" width="12.19921875" style="3" customWidth="1"/>
    <col min="531" max="769" width="10.09765625" style="3"/>
    <col min="770" max="770" width="13.09765625" style="3" customWidth="1"/>
    <col min="771" max="778" width="10.09765625" style="3"/>
    <col min="779" max="779" width="11.59765625" style="3" customWidth="1"/>
    <col min="780" max="785" width="10.09765625" style="3"/>
    <col min="786" max="786" width="12.19921875" style="3" customWidth="1"/>
    <col min="787" max="1025" width="10.09765625" style="3"/>
    <col min="1026" max="1026" width="13.09765625" style="3" customWidth="1"/>
    <col min="1027" max="1034" width="10.09765625" style="3"/>
    <col min="1035" max="1035" width="11.59765625" style="3" customWidth="1"/>
    <col min="1036" max="1041" width="10.09765625" style="3"/>
    <col min="1042" max="1042" width="12.19921875" style="3" customWidth="1"/>
    <col min="1043" max="1281" width="10.09765625" style="3"/>
    <col min="1282" max="1282" width="13.09765625" style="3" customWidth="1"/>
    <col min="1283" max="1290" width="10.09765625" style="3"/>
    <col min="1291" max="1291" width="11.59765625" style="3" customWidth="1"/>
    <col min="1292" max="1297" width="10.09765625" style="3"/>
    <col min="1298" max="1298" width="12.19921875" style="3" customWidth="1"/>
    <col min="1299" max="1537" width="10.09765625" style="3"/>
    <col min="1538" max="1538" width="13.09765625" style="3" customWidth="1"/>
    <col min="1539" max="1546" width="10.09765625" style="3"/>
    <col min="1547" max="1547" width="11.59765625" style="3" customWidth="1"/>
    <col min="1548" max="1553" width="10.09765625" style="3"/>
    <col min="1554" max="1554" width="12.19921875" style="3" customWidth="1"/>
    <col min="1555" max="1793" width="10.09765625" style="3"/>
    <col min="1794" max="1794" width="13.09765625" style="3" customWidth="1"/>
    <col min="1795" max="1802" width="10.09765625" style="3"/>
    <col min="1803" max="1803" width="11.59765625" style="3" customWidth="1"/>
    <col min="1804" max="1809" width="10.09765625" style="3"/>
    <col min="1810" max="1810" width="12.19921875" style="3" customWidth="1"/>
    <col min="1811" max="2049" width="10.09765625" style="3"/>
    <col min="2050" max="2050" width="13.09765625" style="3" customWidth="1"/>
    <col min="2051" max="2058" width="10.09765625" style="3"/>
    <col min="2059" max="2059" width="11.59765625" style="3" customWidth="1"/>
    <col min="2060" max="2065" width="10.09765625" style="3"/>
    <col min="2066" max="2066" width="12.19921875" style="3" customWidth="1"/>
    <col min="2067" max="2305" width="10.09765625" style="3"/>
    <col min="2306" max="2306" width="13.09765625" style="3" customWidth="1"/>
    <col min="2307" max="2314" width="10.09765625" style="3"/>
    <col min="2315" max="2315" width="11.59765625" style="3" customWidth="1"/>
    <col min="2316" max="2321" width="10.09765625" style="3"/>
    <col min="2322" max="2322" width="12.19921875" style="3" customWidth="1"/>
    <col min="2323" max="2561" width="10.09765625" style="3"/>
    <col min="2562" max="2562" width="13.09765625" style="3" customWidth="1"/>
    <col min="2563" max="2570" width="10.09765625" style="3"/>
    <col min="2571" max="2571" width="11.59765625" style="3" customWidth="1"/>
    <col min="2572" max="2577" width="10.09765625" style="3"/>
    <col min="2578" max="2578" width="12.19921875" style="3" customWidth="1"/>
    <col min="2579" max="2817" width="10.09765625" style="3"/>
    <col min="2818" max="2818" width="13.09765625" style="3" customWidth="1"/>
    <col min="2819" max="2826" width="10.09765625" style="3"/>
    <col min="2827" max="2827" width="11.59765625" style="3" customWidth="1"/>
    <col min="2828" max="2833" width="10.09765625" style="3"/>
    <col min="2834" max="2834" width="12.19921875" style="3" customWidth="1"/>
    <col min="2835" max="3073" width="10.09765625" style="3"/>
    <col min="3074" max="3074" width="13.09765625" style="3" customWidth="1"/>
    <col min="3075" max="3082" width="10.09765625" style="3"/>
    <col min="3083" max="3083" width="11.59765625" style="3" customWidth="1"/>
    <col min="3084" max="3089" width="10.09765625" style="3"/>
    <col min="3090" max="3090" width="12.19921875" style="3" customWidth="1"/>
    <col min="3091" max="3329" width="10.09765625" style="3"/>
    <col min="3330" max="3330" width="13.09765625" style="3" customWidth="1"/>
    <col min="3331" max="3338" width="10.09765625" style="3"/>
    <col min="3339" max="3339" width="11.59765625" style="3" customWidth="1"/>
    <col min="3340" max="3345" width="10.09765625" style="3"/>
    <col min="3346" max="3346" width="12.19921875" style="3" customWidth="1"/>
    <col min="3347" max="3585" width="10.09765625" style="3"/>
    <col min="3586" max="3586" width="13.09765625" style="3" customWidth="1"/>
    <col min="3587" max="3594" width="10.09765625" style="3"/>
    <col min="3595" max="3595" width="11.59765625" style="3" customWidth="1"/>
    <col min="3596" max="3601" width="10.09765625" style="3"/>
    <col min="3602" max="3602" width="12.19921875" style="3" customWidth="1"/>
    <col min="3603" max="3841" width="10.09765625" style="3"/>
    <col min="3842" max="3842" width="13.09765625" style="3" customWidth="1"/>
    <col min="3843" max="3850" width="10.09765625" style="3"/>
    <col min="3851" max="3851" width="11.59765625" style="3" customWidth="1"/>
    <col min="3852" max="3857" width="10.09765625" style="3"/>
    <col min="3858" max="3858" width="12.19921875" style="3" customWidth="1"/>
    <col min="3859" max="4097" width="10.09765625" style="3"/>
    <col min="4098" max="4098" width="13.09765625" style="3" customWidth="1"/>
    <col min="4099" max="4106" width="10.09765625" style="3"/>
    <col min="4107" max="4107" width="11.59765625" style="3" customWidth="1"/>
    <col min="4108" max="4113" width="10.09765625" style="3"/>
    <col min="4114" max="4114" width="12.19921875" style="3" customWidth="1"/>
    <col min="4115" max="4353" width="10.09765625" style="3"/>
    <col min="4354" max="4354" width="13.09765625" style="3" customWidth="1"/>
    <col min="4355" max="4362" width="10.09765625" style="3"/>
    <col min="4363" max="4363" width="11.59765625" style="3" customWidth="1"/>
    <col min="4364" max="4369" width="10.09765625" style="3"/>
    <col min="4370" max="4370" width="12.19921875" style="3" customWidth="1"/>
    <col min="4371" max="4609" width="10.09765625" style="3"/>
    <col min="4610" max="4610" width="13.09765625" style="3" customWidth="1"/>
    <col min="4611" max="4618" width="10.09765625" style="3"/>
    <col min="4619" max="4619" width="11.59765625" style="3" customWidth="1"/>
    <col min="4620" max="4625" width="10.09765625" style="3"/>
    <col min="4626" max="4626" width="12.19921875" style="3" customWidth="1"/>
    <col min="4627" max="4865" width="10.09765625" style="3"/>
    <col min="4866" max="4866" width="13.09765625" style="3" customWidth="1"/>
    <col min="4867" max="4874" width="10.09765625" style="3"/>
    <col min="4875" max="4875" width="11.59765625" style="3" customWidth="1"/>
    <col min="4876" max="4881" width="10.09765625" style="3"/>
    <col min="4882" max="4882" width="12.19921875" style="3" customWidth="1"/>
    <col min="4883" max="5121" width="10.09765625" style="3"/>
    <col min="5122" max="5122" width="13.09765625" style="3" customWidth="1"/>
    <col min="5123" max="5130" width="10.09765625" style="3"/>
    <col min="5131" max="5131" width="11.59765625" style="3" customWidth="1"/>
    <col min="5132" max="5137" width="10.09765625" style="3"/>
    <col min="5138" max="5138" width="12.19921875" style="3" customWidth="1"/>
    <col min="5139" max="5377" width="10.09765625" style="3"/>
    <col min="5378" max="5378" width="13.09765625" style="3" customWidth="1"/>
    <col min="5379" max="5386" width="10.09765625" style="3"/>
    <col min="5387" max="5387" width="11.59765625" style="3" customWidth="1"/>
    <col min="5388" max="5393" width="10.09765625" style="3"/>
    <col min="5394" max="5394" width="12.19921875" style="3" customWidth="1"/>
    <col min="5395" max="5633" width="10.09765625" style="3"/>
    <col min="5634" max="5634" width="13.09765625" style="3" customWidth="1"/>
    <col min="5635" max="5642" width="10.09765625" style="3"/>
    <col min="5643" max="5643" width="11.59765625" style="3" customWidth="1"/>
    <col min="5644" max="5649" width="10.09765625" style="3"/>
    <col min="5650" max="5650" width="12.19921875" style="3" customWidth="1"/>
    <col min="5651" max="5889" width="10.09765625" style="3"/>
    <col min="5890" max="5890" width="13.09765625" style="3" customWidth="1"/>
    <col min="5891" max="5898" width="10.09765625" style="3"/>
    <col min="5899" max="5899" width="11.59765625" style="3" customWidth="1"/>
    <col min="5900" max="5905" width="10.09765625" style="3"/>
    <col min="5906" max="5906" width="12.19921875" style="3" customWidth="1"/>
    <col min="5907" max="6145" width="10.09765625" style="3"/>
    <col min="6146" max="6146" width="13.09765625" style="3" customWidth="1"/>
    <col min="6147" max="6154" width="10.09765625" style="3"/>
    <col min="6155" max="6155" width="11.59765625" style="3" customWidth="1"/>
    <col min="6156" max="6161" width="10.09765625" style="3"/>
    <col min="6162" max="6162" width="12.19921875" style="3" customWidth="1"/>
    <col min="6163" max="6401" width="10.09765625" style="3"/>
    <col min="6402" max="6402" width="13.09765625" style="3" customWidth="1"/>
    <col min="6403" max="6410" width="10.09765625" style="3"/>
    <col min="6411" max="6411" width="11.59765625" style="3" customWidth="1"/>
    <col min="6412" max="6417" width="10.09765625" style="3"/>
    <col min="6418" max="6418" width="12.19921875" style="3" customWidth="1"/>
    <col min="6419" max="6657" width="10.09765625" style="3"/>
    <col min="6658" max="6658" width="13.09765625" style="3" customWidth="1"/>
    <col min="6659" max="6666" width="10.09765625" style="3"/>
    <col min="6667" max="6667" width="11.59765625" style="3" customWidth="1"/>
    <col min="6668" max="6673" width="10.09765625" style="3"/>
    <col min="6674" max="6674" width="12.19921875" style="3" customWidth="1"/>
    <col min="6675" max="6913" width="10.09765625" style="3"/>
    <col min="6914" max="6914" width="13.09765625" style="3" customWidth="1"/>
    <col min="6915" max="6922" width="10.09765625" style="3"/>
    <col min="6923" max="6923" width="11.59765625" style="3" customWidth="1"/>
    <col min="6924" max="6929" width="10.09765625" style="3"/>
    <col min="6930" max="6930" width="12.19921875" style="3" customWidth="1"/>
    <col min="6931" max="7169" width="10.09765625" style="3"/>
    <col min="7170" max="7170" width="13.09765625" style="3" customWidth="1"/>
    <col min="7171" max="7178" width="10.09765625" style="3"/>
    <col min="7179" max="7179" width="11.59765625" style="3" customWidth="1"/>
    <col min="7180" max="7185" width="10.09765625" style="3"/>
    <col min="7186" max="7186" width="12.19921875" style="3" customWidth="1"/>
    <col min="7187" max="7425" width="10.09765625" style="3"/>
    <col min="7426" max="7426" width="13.09765625" style="3" customWidth="1"/>
    <col min="7427" max="7434" width="10.09765625" style="3"/>
    <col min="7435" max="7435" width="11.59765625" style="3" customWidth="1"/>
    <col min="7436" max="7441" width="10.09765625" style="3"/>
    <col min="7442" max="7442" width="12.19921875" style="3" customWidth="1"/>
    <col min="7443" max="7681" width="10.09765625" style="3"/>
    <col min="7682" max="7682" width="13.09765625" style="3" customWidth="1"/>
    <col min="7683" max="7690" width="10.09765625" style="3"/>
    <col min="7691" max="7691" width="11.59765625" style="3" customWidth="1"/>
    <col min="7692" max="7697" width="10.09765625" style="3"/>
    <col min="7698" max="7698" width="12.19921875" style="3" customWidth="1"/>
    <col min="7699" max="7937" width="10.09765625" style="3"/>
    <col min="7938" max="7938" width="13.09765625" style="3" customWidth="1"/>
    <col min="7939" max="7946" width="10.09765625" style="3"/>
    <col min="7947" max="7947" width="11.59765625" style="3" customWidth="1"/>
    <col min="7948" max="7953" width="10.09765625" style="3"/>
    <col min="7954" max="7954" width="12.19921875" style="3" customWidth="1"/>
    <col min="7955" max="8193" width="10.09765625" style="3"/>
    <col min="8194" max="8194" width="13.09765625" style="3" customWidth="1"/>
    <col min="8195" max="8202" width="10.09765625" style="3"/>
    <col min="8203" max="8203" width="11.59765625" style="3" customWidth="1"/>
    <col min="8204" max="8209" width="10.09765625" style="3"/>
    <col min="8210" max="8210" width="12.19921875" style="3" customWidth="1"/>
    <col min="8211" max="8449" width="10.09765625" style="3"/>
    <col min="8450" max="8450" width="13.09765625" style="3" customWidth="1"/>
    <col min="8451" max="8458" width="10.09765625" style="3"/>
    <col min="8459" max="8459" width="11.59765625" style="3" customWidth="1"/>
    <col min="8460" max="8465" width="10.09765625" style="3"/>
    <col min="8466" max="8466" width="12.19921875" style="3" customWidth="1"/>
    <col min="8467" max="8705" width="10.09765625" style="3"/>
    <col min="8706" max="8706" width="13.09765625" style="3" customWidth="1"/>
    <col min="8707" max="8714" width="10.09765625" style="3"/>
    <col min="8715" max="8715" width="11.59765625" style="3" customWidth="1"/>
    <col min="8716" max="8721" width="10.09765625" style="3"/>
    <col min="8722" max="8722" width="12.19921875" style="3" customWidth="1"/>
    <col min="8723" max="8961" width="10.09765625" style="3"/>
    <col min="8962" max="8962" width="13.09765625" style="3" customWidth="1"/>
    <col min="8963" max="8970" width="10.09765625" style="3"/>
    <col min="8971" max="8971" width="11.59765625" style="3" customWidth="1"/>
    <col min="8972" max="8977" width="10.09765625" style="3"/>
    <col min="8978" max="8978" width="12.19921875" style="3" customWidth="1"/>
    <col min="8979" max="9217" width="10.09765625" style="3"/>
    <col min="9218" max="9218" width="13.09765625" style="3" customWidth="1"/>
    <col min="9219" max="9226" width="10.09765625" style="3"/>
    <col min="9227" max="9227" width="11.59765625" style="3" customWidth="1"/>
    <col min="9228" max="9233" width="10.09765625" style="3"/>
    <col min="9234" max="9234" width="12.19921875" style="3" customWidth="1"/>
    <col min="9235" max="9473" width="10.09765625" style="3"/>
    <col min="9474" max="9474" width="13.09765625" style="3" customWidth="1"/>
    <col min="9475" max="9482" width="10.09765625" style="3"/>
    <col min="9483" max="9483" width="11.59765625" style="3" customWidth="1"/>
    <col min="9484" max="9489" width="10.09765625" style="3"/>
    <col min="9490" max="9490" width="12.19921875" style="3" customWidth="1"/>
    <col min="9491" max="9729" width="10.09765625" style="3"/>
    <col min="9730" max="9730" width="13.09765625" style="3" customWidth="1"/>
    <col min="9731" max="9738" width="10.09765625" style="3"/>
    <col min="9739" max="9739" width="11.59765625" style="3" customWidth="1"/>
    <col min="9740" max="9745" width="10.09765625" style="3"/>
    <col min="9746" max="9746" width="12.19921875" style="3" customWidth="1"/>
    <col min="9747" max="9985" width="10.09765625" style="3"/>
    <col min="9986" max="9986" width="13.09765625" style="3" customWidth="1"/>
    <col min="9987" max="9994" width="10.09765625" style="3"/>
    <col min="9995" max="9995" width="11.59765625" style="3" customWidth="1"/>
    <col min="9996" max="10001" width="10.09765625" style="3"/>
    <col min="10002" max="10002" width="12.19921875" style="3" customWidth="1"/>
    <col min="10003" max="10241" width="10.09765625" style="3"/>
    <col min="10242" max="10242" width="13.09765625" style="3" customWidth="1"/>
    <col min="10243" max="10250" width="10.09765625" style="3"/>
    <col min="10251" max="10251" width="11.59765625" style="3" customWidth="1"/>
    <col min="10252" max="10257" width="10.09765625" style="3"/>
    <col min="10258" max="10258" width="12.19921875" style="3" customWidth="1"/>
    <col min="10259" max="10497" width="10.09765625" style="3"/>
    <col min="10498" max="10498" width="13.09765625" style="3" customWidth="1"/>
    <col min="10499" max="10506" width="10.09765625" style="3"/>
    <col min="10507" max="10507" width="11.59765625" style="3" customWidth="1"/>
    <col min="10508" max="10513" width="10.09765625" style="3"/>
    <col min="10514" max="10514" width="12.19921875" style="3" customWidth="1"/>
    <col min="10515" max="10753" width="10.09765625" style="3"/>
    <col min="10754" max="10754" width="13.09765625" style="3" customWidth="1"/>
    <col min="10755" max="10762" width="10.09765625" style="3"/>
    <col min="10763" max="10763" width="11.59765625" style="3" customWidth="1"/>
    <col min="10764" max="10769" width="10.09765625" style="3"/>
    <col min="10770" max="10770" width="12.19921875" style="3" customWidth="1"/>
    <col min="10771" max="11009" width="10.09765625" style="3"/>
    <col min="11010" max="11010" width="13.09765625" style="3" customWidth="1"/>
    <col min="11011" max="11018" width="10.09765625" style="3"/>
    <col min="11019" max="11019" width="11.59765625" style="3" customWidth="1"/>
    <col min="11020" max="11025" width="10.09765625" style="3"/>
    <col min="11026" max="11026" width="12.19921875" style="3" customWidth="1"/>
    <col min="11027" max="11265" width="10.09765625" style="3"/>
    <col min="11266" max="11266" width="13.09765625" style="3" customWidth="1"/>
    <col min="11267" max="11274" width="10.09765625" style="3"/>
    <col min="11275" max="11275" width="11.59765625" style="3" customWidth="1"/>
    <col min="11276" max="11281" width="10.09765625" style="3"/>
    <col min="11282" max="11282" width="12.19921875" style="3" customWidth="1"/>
    <col min="11283" max="11521" width="10.09765625" style="3"/>
    <col min="11522" max="11522" width="13.09765625" style="3" customWidth="1"/>
    <col min="11523" max="11530" width="10.09765625" style="3"/>
    <col min="11531" max="11531" width="11.59765625" style="3" customWidth="1"/>
    <col min="11532" max="11537" width="10.09765625" style="3"/>
    <col min="11538" max="11538" width="12.19921875" style="3" customWidth="1"/>
    <col min="11539" max="11777" width="10.09765625" style="3"/>
    <col min="11778" max="11778" width="13.09765625" style="3" customWidth="1"/>
    <col min="11779" max="11786" width="10.09765625" style="3"/>
    <col min="11787" max="11787" width="11.59765625" style="3" customWidth="1"/>
    <col min="11788" max="11793" width="10.09765625" style="3"/>
    <col min="11794" max="11794" width="12.19921875" style="3" customWidth="1"/>
    <col min="11795" max="12033" width="10.09765625" style="3"/>
    <col min="12034" max="12034" width="13.09765625" style="3" customWidth="1"/>
    <col min="12035" max="12042" width="10.09765625" style="3"/>
    <col min="12043" max="12043" width="11.59765625" style="3" customWidth="1"/>
    <col min="12044" max="12049" width="10.09765625" style="3"/>
    <col min="12050" max="12050" width="12.19921875" style="3" customWidth="1"/>
    <col min="12051" max="12289" width="10.09765625" style="3"/>
    <col min="12290" max="12290" width="13.09765625" style="3" customWidth="1"/>
    <col min="12291" max="12298" width="10.09765625" style="3"/>
    <col min="12299" max="12299" width="11.59765625" style="3" customWidth="1"/>
    <col min="12300" max="12305" width="10.09765625" style="3"/>
    <col min="12306" max="12306" width="12.19921875" style="3" customWidth="1"/>
    <col min="12307" max="12545" width="10.09765625" style="3"/>
    <col min="12546" max="12546" width="13.09765625" style="3" customWidth="1"/>
    <col min="12547" max="12554" width="10.09765625" style="3"/>
    <col min="12555" max="12555" width="11.59765625" style="3" customWidth="1"/>
    <col min="12556" max="12561" width="10.09765625" style="3"/>
    <col min="12562" max="12562" width="12.19921875" style="3" customWidth="1"/>
    <col min="12563" max="12801" width="10.09765625" style="3"/>
    <col min="12802" max="12802" width="13.09765625" style="3" customWidth="1"/>
    <col min="12803" max="12810" width="10.09765625" style="3"/>
    <col min="12811" max="12811" width="11.59765625" style="3" customWidth="1"/>
    <col min="12812" max="12817" width="10.09765625" style="3"/>
    <col min="12818" max="12818" width="12.19921875" style="3" customWidth="1"/>
    <col min="12819" max="13057" width="10.09765625" style="3"/>
    <col min="13058" max="13058" width="13.09765625" style="3" customWidth="1"/>
    <col min="13059" max="13066" width="10.09765625" style="3"/>
    <col min="13067" max="13067" width="11.59765625" style="3" customWidth="1"/>
    <col min="13068" max="13073" width="10.09765625" style="3"/>
    <col min="13074" max="13074" width="12.19921875" style="3" customWidth="1"/>
    <col min="13075" max="13313" width="10.09765625" style="3"/>
    <col min="13314" max="13314" width="13.09765625" style="3" customWidth="1"/>
    <col min="13315" max="13322" width="10.09765625" style="3"/>
    <col min="13323" max="13323" width="11.59765625" style="3" customWidth="1"/>
    <col min="13324" max="13329" width="10.09765625" style="3"/>
    <col min="13330" max="13330" width="12.19921875" style="3" customWidth="1"/>
    <col min="13331" max="13569" width="10.09765625" style="3"/>
    <col min="13570" max="13570" width="13.09765625" style="3" customWidth="1"/>
    <col min="13571" max="13578" width="10.09765625" style="3"/>
    <col min="13579" max="13579" width="11.59765625" style="3" customWidth="1"/>
    <col min="13580" max="13585" width="10.09765625" style="3"/>
    <col min="13586" max="13586" width="12.19921875" style="3" customWidth="1"/>
    <col min="13587" max="13825" width="10.09765625" style="3"/>
    <col min="13826" max="13826" width="13.09765625" style="3" customWidth="1"/>
    <col min="13827" max="13834" width="10.09765625" style="3"/>
    <col min="13835" max="13835" width="11.59765625" style="3" customWidth="1"/>
    <col min="13836" max="13841" width="10.09765625" style="3"/>
    <col min="13842" max="13842" width="12.19921875" style="3" customWidth="1"/>
    <col min="13843" max="14081" width="10.09765625" style="3"/>
    <col min="14082" max="14082" width="13.09765625" style="3" customWidth="1"/>
    <col min="14083" max="14090" width="10.09765625" style="3"/>
    <col min="14091" max="14091" width="11.59765625" style="3" customWidth="1"/>
    <col min="14092" max="14097" width="10.09765625" style="3"/>
    <col min="14098" max="14098" width="12.19921875" style="3" customWidth="1"/>
    <col min="14099" max="14337" width="10.09765625" style="3"/>
    <col min="14338" max="14338" width="13.09765625" style="3" customWidth="1"/>
    <col min="14339" max="14346" width="10.09765625" style="3"/>
    <col min="14347" max="14347" width="11.59765625" style="3" customWidth="1"/>
    <col min="14348" max="14353" width="10.09765625" style="3"/>
    <col min="14354" max="14354" width="12.19921875" style="3" customWidth="1"/>
    <col min="14355" max="14593" width="10.09765625" style="3"/>
    <col min="14594" max="14594" width="13.09765625" style="3" customWidth="1"/>
    <col min="14595" max="14602" width="10.09765625" style="3"/>
    <col min="14603" max="14603" width="11.59765625" style="3" customWidth="1"/>
    <col min="14604" max="14609" width="10.09765625" style="3"/>
    <col min="14610" max="14610" width="12.19921875" style="3" customWidth="1"/>
    <col min="14611" max="14849" width="10.09765625" style="3"/>
    <col min="14850" max="14850" width="13.09765625" style="3" customWidth="1"/>
    <col min="14851" max="14858" width="10.09765625" style="3"/>
    <col min="14859" max="14859" width="11.59765625" style="3" customWidth="1"/>
    <col min="14860" max="14865" width="10.09765625" style="3"/>
    <col min="14866" max="14866" width="12.19921875" style="3" customWidth="1"/>
    <col min="14867" max="15105" width="10.09765625" style="3"/>
    <col min="15106" max="15106" width="13.09765625" style="3" customWidth="1"/>
    <col min="15107" max="15114" width="10.09765625" style="3"/>
    <col min="15115" max="15115" width="11.59765625" style="3" customWidth="1"/>
    <col min="15116" max="15121" width="10.09765625" style="3"/>
    <col min="15122" max="15122" width="12.19921875" style="3" customWidth="1"/>
    <col min="15123" max="15361" width="10.09765625" style="3"/>
    <col min="15362" max="15362" width="13.09765625" style="3" customWidth="1"/>
    <col min="15363" max="15370" width="10.09765625" style="3"/>
    <col min="15371" max="15371" width="11.59765625" style="3" customWidth="1"/>
    <col min="15372" max="15377" width="10.09765625" style="3"/>
    <col min="15378" max="15378" width="12.19921875" style="3" customWidth="1"/>
    <col min="15379" max="15617" width="10.09765625" style="3"/>
    <col min="15618" max="15618" width="13.09765625" style="3" customWidth="1"/>
    <col min="15619" max="15626" width="10.09765625" style="3"/>
    <col min="15627" max="15627" width="11.59765625" style="3" customWidth="1"/>
    <col min="15628" max="15633" width="10.09765625" style="3"/>
    <col min="15634" max="15634" width="12.19921875" style="3" customWidth="1"/>
    <col min="15635" max="15873" width="10.09765625" style="3"/>
    <col min="15874" max="15874" width="13.09765625" style="3" customWidth="1"/>
    <col min="15875" max="15882" width="10.09765625" style="3"/>
    <col min="15883" max="15883" width="11.59765625" style="3" customWidth="1"/>
    <col min="15884" max="15889" width="10.09765625" style="3"/>
    <col min="15890" max="15890" width="12.19921875" style="3" customWidth="1"/>
    <col min="15891" max="16129" width="10.09765625" style="3"/>
    <col min="16130" max="16130" width="13.09765625" style="3" customWidth="1"/>
    <col min="16131" max="16138" width="10.09765625" style="3"/>
    <col min="16139" max="16139" width="11.59765625" style="3" customWidth="1"/>
    <col min="16140" max="16145" width="10.09765625" style="3"/>
    <col min="16146" max="16146" width="12.19921875" style="3" customWidth="1"/>
    <col min="16147" max="16384" width="10.09765625" style="3"/>
  </cols>
  <sheetData>
    <row r="1" spans="1:28" x14ac:dyDescent="0.3">
      <c r="A1" s="3" t="s">
        <v>61</v>
      </c>
    </row>
    <row r="2" spans="1:28" x14ac:dyDescent="0.3">
      <c r="A2" s="3" t="s">
        <v>62</v>
      </c>
    </row>
    <row r="3" spans="1:28" x14ac:dyDescent="0.3">
      <c r="B3" s="3" t="s">
        <v>59</v>
      </c>
      <c r="C3" s="3" t="s">
        <v>63</v>
      </c>
      <c r="D3" s="3" t="s">
        <v>64</v>
      </c>
      <c r="E3" s="3" t="s">
        <v>65</v>
      </c>
      <c r="F3" s="2" t="s">
        <v>66</v>
      </c>
      <c r="G3" s="2"/>
      <c r="H3" s="2" t="s">
        <v>67</v>
      </c>
      <c r="I3" s="2"/>
      <c r="J3" s="2" t="s">
        <v>68</v>
      </c>
      <c r="K3" s="2"/>
      <c r="L3" s="2" t="s">
        <v>69</v>
      </c>
      <c r="M3" s="2"/>
      <c r="N3" s="2" t="s">
        <v>70</v>
      </c>
      <c r="O3" s="2"/>
      <c r="P3" s="2" t="s">
        <v>71</v>
      </c>
      <c r="Q3" s="2"/>
      <c r="R3" s="3" t="s">
        <v>72</v>
      </c>
      <c r="S3" s="3" t="s">
        <v>60</v>
      </c>
      <c r="T3" s="3" t="s">
        <v>60</v>
      </c>
      <c r="U3" s="3" t="s">
        <v>73</v>
      </c>
      <c r="V3" s="3" t="s">
        <v>73</v>
      </c>
      <c r="W3" s="3" t="s">
        <v>74</v>
      </c>
      <c r="X3" s="3" t="s">
        <v>75</v>
      </c>
      <c r="Y3" s="4" t="s">
        <v>60</v>
      </c>
      <c r="Z3" s="3" t="s">
        <v>60</v>
      </c>
      <c r="AA3" s="3" t="s">
        <v>121</v>
      </c>
    </row>
    <row r="4" spans="1:28" x14ac:dyDescent="0.3">
      <c r="A4" s="3" t="s">
        <v>76</v>
      </c>
      <c r="B4" s="3" t="s">
        <v>77</v>
      </c>
      <c r="C4" s="3" t="s">
        <v>78</v>
      </c>
      <c r="D4" s="3" t="s">
        <v>79</v>
      </c>
      <c r="E4" s="3" t="s">
        <v>80</v>
      </c>
      <c r="F4" s="2" t="s">
        <v>81</v>
      </c>
      <c r="G4" s="2" t="s">
        <v>82</v>
      </c>
      <c r="H4" s="2" t="s">
        <v>83</v>
      </c>
      <c r="I4" s="2" t="s">
        <v>84</v>
      </c>
      <c r="J4" s="2" t="s">
        <v>85</v>
      </c>
      <c r="K4" s="2" t="s">
        <v>86</v>
      </c>
      <c r="L4" s="2" t="s">
        <v>87</v>
      </c>
      <c r="M4" s="2" t="s">
        <v>88</v>
      </c>
      <c r="N4" s="2" t="s">
        <v>87</v>
      </c>
      <c r="O4" s="2" t="s">
        <v>88</v>
      </c>
      <c r="P4" s="2" t="s">
        <v>89</v>
      </c>
      <c r="Q4" s="2" t="s">
        <v>90</v>
      </c>
      <c r="R4" s="3" t="s">
        <v>91</v>
      </c>
      <c r="S4" s="3" t="s">
        <v>89</v>
      </c>
      <c r="T4" s="3" t="s">
        <v>92</v>
      </c>
      <c r="U4" s="3" t="s">
        <v>89</v>
      </c>
      <c r="V4" s="3" t="s">
        <v>92</v>
      </c>
      <c r="W4" s="3" t="s">
        <v>93</v>
      </c>
      <c r="X4" s="5" t="s">
        <v>94</v>
      </c>
      <c r="Y4" s="4" t="s">
        <v>119</v>
      </c>
      <c r="Z4" s="3" t="s">
        <v>120</v>
      </c>
      <c r="AA4" s="3" t="s">
        <v>122</v>
      </c>
    </row>
    <row r="5" spans="1:28" x14ac:dyDescent="0.3">
      <c r="A5" s="3">
        <v>1960</v>
      </c>
      <c r="B5" s="2">
        <v>30232.38</v>
      </c>
      <c r="C5" s="2">
        <v>11713494.35</v>
      </c>
      <c r="D5" s="1">
        <v>7.58</v>
      </c>
      <c r="E5" s="2">
        <v>1545315.88</v>
      </c>
      <c r="F5" s="2">
        <v>2891</v>
      </c>
      <c r="G5" s="2">
        <v>2042</v>
      </c>
      <c r="H5" s="2">
        <v>5736</v>
      </c>
      <c r="I5" s="2">
        <v>5796</v>
      </c>
      <c r="J5" s="2">
        <v>306.21118012422357</v>
      </c>
      <c r="K5" s="2">
        <v>1187</v>
      </c>
      <c r="L5" s="2">
        <v>57.763975155279496</v>
      </c>
      <c r="M5" s="2">
        <v>7.7639751552795024</v>
      </c>
      <c r="N5" s="2">
        <v>334</v>
      </c>
      <c r="O5" s="2">
        <v>35</v>
      </c>
      <c r="P5" s="2">
        <v>3.22</v>
      </c>
      <c r="Q5" s="2">
        <v>3.22</v>
      </c>
      <c r="R5" s="2">
        <v>2427</v>
      </c>
      <c r="S5" s="2">
        <v>0.25774000000000002</v>
      </c>
      <c r="T5" s="2">
        <v>0.26388166666666668</v>
      </c>
      <c r="U5" s="2">
        <v>3.22</v>
      </c>
      <c r="V5" s="2">
        <v>3.35</v>
      </c>
      <c r="W5" s="2">
        <v>1.51</v>
      </c>
      <c r="X5" s="6">
        <v>597</v>
      </c>
      <c r="Y5" s="12">
        <v>1</v>
      </c>
      <c r="Z5" s="12">
        <f>+S5/$S$5</f>
        <v>1</v>
      </c>
      <c r="AA5" s="1">
        <f>+P5*Y5/Z5</f>
        <v>3.22</v>
      </c>
      <c r="AB5" s="1">
        <f>+AA5/$AA$5</f>
        <v>1</v>
      </c>
    </row>
    <row r="6" spans="1:28" x14ac:dyDescent="0.3">
      <c r="A6" s="3">
        <v>1961</v>
      </c>
      <c r="B6" s="2">
        <v>31825.79</v>
      </c>
      <c r="C6" s="2">
        <v>12306451.369999999</v>
      </c>
      <c r="D6" s="1">
        <v>7.87</v>
      </c>
      <c r="E6" s="2">
        <v>1563120.97</v>
      </c>
      <c r="F6" s="2">
        <v>3129</v>
      </c>
      <c r="G6" s="2">
        <v>2684</v>
      </c>
      <c r="H6" s="2">
        <v>5874</v>
      </c>
      <c r="I6" s="2">
        <v>6005</v>
      </c>
      <c r="J6" s="2">
        <v>252.79503105590061</v>
      </c>
      <c r="K6" s="2">
        <v>1558</v>
      </c>
      <c r="L6" s="2">
        <v>80.124223602484463</v>
      </c>
      <c r="M6" s="2">
        <v>17.701863354037265</v>
      </c>
      <c r="N6" s="2">
        <v>1004</v>
      </c>
      <c r="O6" s="2">
        <v>74</v>
      </c>
      <c r="P6" s="2">
        <v>3.22</v>
      </c>
      <c r="Q6" s="2">
        <v>3.22</v>
      </c>
      <c r="R6" s="2">
        <v>2511</v>
      </c>
      <c r="S6" s="2">
        <v>0.26272000000000001</v>
      </c>
      <c r="T6" s="2">
        <v>0.25641749999999996</v>
      </c>
      <c r="U6" s="2">
        <v>3.22</v>
      </c>
      <c r="V6" s="2">
        <v>3.35</v>
      </c>
      <c r="W6" s="2">
        <v>1.08</v>
      </c>
      <c r="X6" s="6">
        <v>571</v>
      </c>
      <c r="Y6" s="12">
        <f>+Y5*(1+0.01*W6)</f>
        <v>1.0107999999999999</v>
      </c>
      <c r="Z6" s="12">
        <f t="shared" ref="Z6:Z61" si="0">+S6/$S$5</f>
        <v>1.0193217971599287</v>
      </c>
      <c r="AA6" s="1">
        <f t="shared" ref="AA6:AA60" si="1">+P6*Y6/Z6</f>
        <v>3.1930799567600485</v>
      </c>
      <c r="AB6" s="1">
        <f t="shared" ref="AB6:AB61" si="2">+AA6/$AA$5</f>
        <v>0.99163973812423856</v>
      </c>
    </row>
    <row r="7" spans="1:28" x14ac:dyDescent="0.3">
      <c r="A7" s="3">
        <v>1962</v>
      </c>
      <c r="B7" s="2">
        <v>34771.18</v>
      </c>
      <c r="C7" s="2">
        <v>13419326.25</v>
      </c>
      <c r="D7" s="1">
        <v>8.17</v>
      </c>
      <c r="E7" s="2">
        <v>1642110.41</v>
      </c>
      <c r="F7" s="2">
        <v>3074</v>
      </c>
      <c r="G7" s="2">
        <v>2865</v>
      </c>
      <c r="H7" s="2">
        <v>5158</v>
      </c>
      <c r="I7" s="2">
        <v>5248</v>
      </c>
      <c r="J7" s="2">
        <v>231.67701863354037</v>
      </c>
      <c r="K7" s="2">
        <v>1425</v>
      </c>
      <c r="L7" s="2">
        <v>115.52795031055899</v>
      </c>
      <c r="M7" s="2">
        <v>12.732919254658384</v>
      </c>
      <c r="N7" s="2">
        <v>874</v>
      </c>
      <c r="O7" s="2">
        <v>49</v>
      </c>
      <c r="P7" s="2">
        <v>3.22</v>
      </c>
      <c r="Q7" s="2">
        <v>3.22</v>
      </c>
      <c r="R7" s="2">
        <v>2301</v>
      </c>
      <c r="S7" s="2">
        <v>0.26073000000000002</v>
      </c>
      <c r="T7" s="2">
        <v>0.25898916666666666</v>
      </c>
      <c r="U7" s="2">
        <v>3.22</v>
      </c>
      <c r="V7" s="2">
        <v>3.35</v>
      </c>
      <c r="W7" s="2">
        <v>1.1200000000000001</v>
      </c>
      <c r="X7" s="6">
        <v>576</v>
      </c>
      <c r="Y7" s="12">
        <f t="shared" ref="Y7:Y61" si="3">+Y6*(1+0.01*W7)</f>
        <v>1.0221209600000001</v>
      </c>
      <c r="Z7" s="12">
        <f t="shared" si="0"/>
        <v>1.0116008380538526</v>
      </c>
      <c r="AA7" s="1">
        <f t="shared" si="1"/>
        <v>3.2534863232535125</v>
      </c>
      <c r="AB7" s="1">
        <f t="shared" si="2"/>
        <v>1.0103994792712772</v>
      </c>
    </row>
    <row r="8" spans="1:28" x14ac:dyDescent="0.3">
      <c r="A8" s="3">
        <v>1963</v>
      </c>
      <c r="B8" s="2">
        <v>37905.01</v>
      </c>
      <c r="C8" s="2">
        <v>14338582.52</v>
      </c>
      <c r="D8" s="1">
        <v>8.48</v>
      </c>
      <c r="E8" s="2">
        <v>1691269.46</v>
      </c>
      <c r="F8" s="2">
        <v>3473</v>
      </c>
      <c r="G8" s="2">
        <v>3099</v>
      </c>
      <c r="H8" s="2">
        <v>5812</v>
      </c>
      <c r="I8" s="2">
        <v>5893</v>
      </c>
      <c r="J8" s="2">
        <v>214.90683229813664</v>
      </c>
      <c r="K8" s="2">
        <v>1323</v>
      </c>
      <c r="L8" s="2">
        <v>77.018633540372662</v>
      </c>
      <c r="M8" s="2">
        <v>10.869565217391303</v>
      </c>
      <c r="N8" s="2">
        <v>438</v>
      </c>
      <c r="O8" s="2">
        <v>46</v>
      </c>
      <c r="P8" s="2">
        <v>3.22</v>
      </c>
      <c r="Q8" s="2">
        <v>3.22</v>
      </c>
      <c r="R8" s="2">
        <v>2594</v>
      </c>
      <c r="S8" s="2">
        <v>0.26471</v>
      </c>
      <c r="T8" s="2">
        <v>0.26181083333333333</v>
      </c>
      <c r="U8" s="2">
        <v>3.22</v>
      </c>
      <c r="V8" s="2">
        <v>3.35</v>
      </c>
      <c r="W8" s="2">
        <v>1.21</v>
      </c>
      <c r="X8" s="6">
        <v>740</v>
      </c>
      <c r="Y8" s="12">
        <f t="shared" si="3"/>
        <v>1.034488623616</v>
      </c>
      <c r="Z8" s="12">
        <f t="shared" si="0"/>
        <v>1.0270427562660045</v>
      </c>
      <c r="AA8" s="1">
        <f t="shared" si="1"/>
        <v>3.243344396054312</v>
      </c>
      <c r="AB8" s="1">
        <f t="shared" si="2"/>
        <v>1.0072498124392273</v>
      </c>
    </row>
    <row r="9" spans="1:28" x14ac:dyDescent="0.3">
      <c r="A9" s="3">
        <v>1964</v>
      </c>
      <c r="B9" s="2">
        <v>41969.2</v>
      </c>
      <c r="C9" s="2">
        <v>15734538.189999999</v>
      </c>
      <c r="D9" s="1">
        <v>8.7899999999999991</v>
      </c>
      <c r="E9" s="2">
        <v>1790864.81</v>
      </c>
      <c r="F9" s="2">
        <v>4655</v>
      </c>
      <c r="G9" s="2">
        <v>2441</v>
      </c>
      <c r="H9" s="2">
        <v>6306</v>
      </c>
      <c r="I9" s="2">
        <v>6402</v>
      </c>
      <c r="J9" s="2">
        <v>192.35955056179773</v>
      </c>
      <c r="K9" s="2">
        <v>926</v>
      </c>
      <c r="L9" s="2">
        <v>120.89887640449437</v>
      </c>
      <c r="M9" s="2">
        <v>10.112359550561797</v>
      </c>
      <c r="N9" s="2">
        <v>529</v>
      </c>
      <c r="O9" s="2">
        <v>51</v>
      </c>
      <c r="P9" s="2">
        <v>4.45</v>
      </c>
      <c r="Q9" s="2">
        <v>4.45</v>
      </c>
      <c r="R9" s="2">
        <v>2736</v>
      </c>
      <c r="S9" s="2">
        <v>0.26868999999999998</v>
      </c>
      <c r="T9" s="2">
        <v>0.2673658333333333</v>
      </c>
      <c r="U9" s="2">
        <v>4.45</v>
      </c>
      <c r="V9" s="2">
        <v>3.35</v>
      </c>
      <c r="W9" s="2">
        <v>1.31</v>
      </c>
      <c r="X9" s="6">
        <v>825</v>
      </c>
      <c r="Y9" s="12">
        <f t="shared" si="3"/>
        <v>1.0480404245853698</v>
      </c>
      <c r="Z9" s="12">
        <f t="shared" si="0"/>
        <v>1.0424846744781562</v>
      </c>
      <c r="AA9" s="1">
        <f t="shared" si="1"/>
        <v>4.4737155409401845</v>
      </c>
      <c r="AB9" s="1">
        <f t="shared" si="2"/>
        <v>1.3893526524658957</v>
      </c>
    </row>
    <row r="10" spans="1:28" x14ac:dyDescent="0.3">
      <c r="A10" s="3">
        <v>1965</v>
      </c>
      <c r="B10" s="2">
        <v>44663.75</v>
      </c>
      <c r="C10" s="2">
        <v>16657684.119999999</v>
      </c>
      <c r="D10" s="1">
        <v>9.1</v>
      </c>
      <c r="E10" s="2">
        <v>1831319.71</v>
      </c>
      <c r="F10" s="2">
        <v>4720</v>
      </c>
      <c r="G10" s="2">
        <v>2501</v>
      </c>
      <c r="H10" s="2">
        <v>6991</v>
      </c>
      <c r="I10" s="2">
        <v>7074</v>
      </c>
      <c r="J10" s="2">
        <v>243.82022471910111</v>
      </c>
      <c r="K10" s="2">
        <v>991</v>
      </c>
      <c r="L10" s="2">
        <v>32.80898876404494</v>
      </c>
      <c r="M10" s="2">
        <v>7.6404494382022472</v>
      </c>
      <c r="N10" s="2">
        <v>222</v>
      </c>
      <c r="O10" s="2">
        <v>49</v>
      </c>
      <c r="P10" s="2">
        <v>4.45</v>
      </c>
      <c r="Q10" s="2">
        <v>4.45</v>
      </c>
      <c r="R10" s="2">
        <v>2996</v>
      </c>
      <c r="S10" s="2">
        <v>0.27566000000000002</v>
      </c>
      <c r="T10" s="2">
        <v>0.27209166666666668</v>
      </c>
      <c r="U10" s="2">
        <v>4.45</v>
      </c>
      <c r="V10" s="2">
        <v>4.4000000000000004</v>
      </c>
      <c r="W10" s="2">
        <v>1.67</v>
      </c>
      <c r="X10" s="6">
        <v>835</v>
      </c>
      <c r="Y10" s="12">
        <f t="shared" si="3"/>
        <v>1.0655426996759454</v>
      </c>
      <c r="Z10" s="12">
        <f t="shared" si="0"/>
        <v>1.0695274307441607</v>
      </c>
      <c r="AA10" s="1">
        <f t="shared" si="1"/>
        <v>4.433420665292128</v>
      </c>
      <c r="AB10" s="1">
        <f t="shared" si="2"/>
        <v>1.3768387159292321</v>
      </c>
    </row>
    <row r="11" spans="1:28" x14ac:dyDescent="0.3">
      <c r="A11" s="3">
        <v>1966</v>
      </c>
      <c r="B11" s="2">
        <v>46537.45</v>
      </c>
      <c r="C11" s="2">
        <v>17047082.280000001</v>
      </c>
      <c r="D11" s="1">
        <v>9.41</v>
      </c>
      <c r="E11" s="2">
        <v>1812169.9</v>
      </c>
      <c r="F11" s="2">
        <v>4912</v>
      </c>
      <c r="G11" s="2">
        <v>2886</v>
      </c>
      <c r="H11" s="2">
        <v>7499</v>
      </c>
      <c r="I11" s="2">
        <v>7599</v>
      </c>
      <c r="J11" s="2">
        <v>299.10112359550561</v>
      </c>
      <c r="K11" s="2">
        <v>1002</v>
      </c>
      <c r="L11" s="2">
        <v>40</v>
      </c>
      <c r="M11" s="2">
        <v>11.685393258426966</v>
      </c>
      <c r="N11" s="2">
        <v>242</v>
      </c>
      <c r="O11" s="2">
        <v>48</v>
      </c>
      <c r="P11" s="2">
        <v>4.45</v>
      </c>
      <c r="Q11" s="2">
        <v>4.45</v>
      </c>
      <c r="R11" s="2">
        <v>2976</v>
      </c>
      <c r="S11" s="2">
        <v>0.27765000000000001</v>
      </c>
      <c r="T11" s="2">
        <v>0.27681833333333339</v>
      </c>
      <c r="U11" s="2">
        <v>4.45</v>
      </c>
      <c r="V11" s="2">
        <v>4.45</v>
      </c>
      <c r="W11" s="2">
        <v>2.99</v>
      </c>
      <c r="X11" s="6">
        <v>778</v>
      </c>
      <c r="Y11" s="12">
        <f t="shared" si="3"/>
        <v>1.0974024263962563</v>
      </c>
      <c r="Z11" s="12">
        <f t="shared" si="0"/>
        <v>1.0772483898502365</v>
      </c>
      <c r="AA11" s="1">
        <f t="shared" si="1"/>
        <v>4.5332542090336814</v>
      </c>
      <c r="AB11" s="1">
        <f t="shared" si="2"/>
        <v>1.4078429220601494</v>
      </c>
    </row>
    <row r="12" spans="1:28" x14ac:dyDescent="0.3">
      <c r="A12" s="3">
        <v>1967</v>
      </c>
      <c r="B12" s="2">
        <v>49021.19</v>
      </c>
      <c r="C12" s="2">
        <v>17733823.32</v>
      </c>
      <c r="D12" s="1">
        <v>9.7200000000000006</v>
      </c>
      <c r="E12" s="2">
        <v>1824467.42</v>
      </c>
      <c r="F12" s="2">
        <v>5666</v>
      </c>
      <c r="G12" s="2">
        <v>2898</v>
      </c>
      <c r="H12" s="2">
        <v>8128</v>
      </c>
      <c r="I12" s="2">
        <v>8253</v>
      </c>
      <c r="J12" s="2">
        <v>347.64044943820221</v>
      </c>
      <c r="K12" s="2">
        <v>1283</v>
      </c>
      <c r="L12" s="2">
        <v>32.359550561797754</v>
      </c>
      <c r="M12" s="2">
        <v>15.280898876404494</v>
      </c>
      <c r="N12" s="2">
        <v>222</v>
      </c>
      <c r="O12" s="2">
        <v>57</v>
      </c>
      <c r="P12" s="2">
        <v>4.45</v>
      </c>
      <c r="Q12" s="2">
        <v>4.45</v>
      </c>
      <c r="R12" s="2">
        <v>3286</v>
      </c>
      <c r="S12" s="2">
        <v>0.27765000000000001</v>
      </c>
      <c r="T12" s="2">
        <v>0.27673583333333335</v>
      </c>
      <c r="U12" s="2">
        <v>4.45</v>
      </c>
      <c r="V12" s="2">
        <v>4.45</v>
      </c>
      <c r="W12" s="2">
        <v>2.78</v>
      </c>
      <c r="X12" s="6">
        <v>867</v>
      </c>
      <c r="Y12" s="12">
        <f t="shared" si="3"/>
        <v>1.1279102138500723</v>
      </c>
      <c r="Z12" s="12">
        <f t="shared" si="0"/>
        <v>1.0772483898502365</v>
      </c>
      <c r="AA12" s="1">
        <f t="shared" si="1"/>
        <v>4.6592786760448179</v>
      </c>
      <c r="AB12" s="1">
        <f t="shared" si="2"/>
        <v>1.4469809552934216</v>
      </c>
    </row>
    <row r="13" spans="1:28" x14ac:dyDescent="0.3">
      <c r="A13" s="3">
        <v>1968</v>
      </c>
      <c r="B13" s="2">
        <v>52816.87</v>
      </c>
      <c r="C13" s="2">
        <v>18656104.879999999</v>
      </c>
      <c r="D13" s="1">
        <v>10.039999999999999</v>
      </c>
      <c r="E13" s="2">
        <v>1858177.78</v>
      </c>
      <c r="F13" s="2">
        <v>5792</v>
      </c>
      <c r="G13" s="2">
        <v>2898</v>
      </c>
      <c r="H13" s="2">
        <v>8501</v>
      </c>
      <c r="I13" s="2">
        <v>8676</v>
      </c>
      <c r="J13" s="2">
        <v>422.47191011235952</v>
      </c>
      <c r="K13" s="2">
        <v>1647</v>
      </c>
      <c r="L13" s="2">
        <v>36.629213483146067</v>
      </c>
      <c r="M13" s="2">
        <v>18.426966292134832</v>
      </c>
      <c r="N13" s="2">
        <v>320</v>
      </c>
      <c r="O13" s="2">
        <v>93</v>
      </c>
      <c r="P13" s="2">
        <v>4.45</v>
      </c>
      <c r="Q13" s="2">
        <v>4.45</v>
      </c>
      <c r="R13" s="2">
        <v>3715</v>
      </c>
      <c r="S13" s="2">
        <v>0.28460999999999997</v>
      </c>
      <c r="T13" s="2">
        <v>0.28038250000000003</v>
      </c>
      <c r="U13" s="2">
        <v>4.45</v>
      </c>
      <c r="V13" s="2">
        <v>4.45</v>
      </c>
      <c r="W13" s="2">
        <v>4.22</v>
      </c>
      <c r="X13" s="6">
        <v>917</v>
      </c>
      <c r="Y13" s="12">
        <f t="shared" si="3"/>
        <v>1.1755080248745453</v>
      </c>
      <c r="Z13" s="12">
        <f t="shared" si="0"/>
        <v>1.1042523473267631</v>
      </c>
      <c r="AA13" s="1">
        <f t="shared" si="1"/>
        <v>4.7371515427205164</v>
      </c>
      <c r="AB13" s="1">
        <f t="shared" si="2"/>
        <v>1.4711650753790422</v>
      </c>
    </row>
    <row r="14" spans="1:28" x14ac:dyDescent="0.3">
      <c r="A14" s="3">
        <v>1969</v>
      </c>
      <c r="B14" s="2">
        <v>54136.27</v>
      </c>
      <c r="C14" s="2">
        <v>19434079.530000001</v>
      </c>
      <c r="D14" s="1">
        <v>10.37</v>
      </c>
      <c r="E14" s="2">
        <v>1873344.86</v>
      </c>
      <c r="F14" s="2">
        <v>5443</v>
      </c>
      <c r="G14" s="2">
        <v>3120</v>
      </c>
      <c r="H14" s="2">
        <v>9187</v>
      </c>
      <c r="I14" s="2">
        <v>9389</v>
      </c>
      <c r="J14" s="2">
        <v>529.43820224719104</v>
      </c>
      <c r="K14" s="2">
        <v>2200</v>
      </c>
      <c r="L14" s="2">
        <v>24.719101123595504</v>
      </c>
      <c r="M14" s="2">
        <v>19.775280898876403</v>
      </c>
      <c r="N14" s="2">
        <v>210</v>
      </c>
      <c r="O14" s="2">
        <v>114</v>
      </c>
      <c r="P14" s="2">
        <v>4.45</v>
      </c>
      <c r="Q14" s="2">
        <v>4.45</v>
      </c>
      <c r="R14" s="2">
        <v>3949</v>
      </c>
      <c r="S14" s="2">
        <v>0.29058</v>
      </c>
      <c r="T14" s="2">
        <v>0.28718189999999999</v>
      </c>
      <c r="U14" s="2">
        <v>4.45</v>
      </c>
      <c r="V14" s="2">
        <v>4.45</v>
      </c>
      <c r="W14" s="2">
        <v>5.41</v>
      </c>
      <c r="X14" s="6">
        <v>930</v>
      </c>
      <c r="Y14" s="12">
        <f t="shared" si="3"/>
        <v>1.2391030090202582</v>
      </c>
      <c r="Z14" s="12">
        <f t="shared" si="0"/>
        <v>1.1274152246449909</v>
      </c>
      <c r="AA14" s="1">
        <f t="shared" si="1"/>
        <v>4.8908408096727998</v>
      </c>
      <c r="AB14" s="1">
        <f t="shared" si="2"/>
        <v>1.5188946613890681</v>
      </c>
    </row>
    <row r="15" spans="1:28" x14ac:dyDescent="0.3">
      <c r="A15" s="3">
        <v>1970</v>
      </c>
      <c r="B15" s="2">
        <v>60852.57</v>
      </c>
      <c r="C15" s="2">
        <v>20919792.149999999</v>
      </c>
      <c r="D15" s="1">
        <v>10.72</v>
      </c>
      <c r="E15" s="2">
        <v>1950745.26</v>
      </c>
      <c r="F15" s="2">
        <v>5703</v>
      </c>
      <c r="G15" s="2">
        <v>3507</v>
      </c>
      <c r="H15" s="2">
        <v>9616</v>
      </c>
      <c r="I15" s="2">
        <v>9914</v>
      </c>
      <c r="J15" s="2">
        <v>658.87640449438197</v>
      </c>
      <c r="K15" s="2">
        <v>2560</v>
      </c>
      <c r="L15" s="2">
        <v>30.112359550561795</v>
      </c>
      <c r="M15" s="2">
        <v>38.651685393258425</v>
      </c>
      <c r="N15" s="2">
        <v>256</v>
      </c>
      <c r="O15" s="2">
        <v>126</v>
      </c>
      <c r="P15" s="2">
        <v>4.45</v>
      </c>
      <c r="Q15" s="2">
        <v>4.45</v>
      </c>
      <c r="R15" s="2">
        <v>4088</v>
      </c>
      <c r="S15" s="2">
        <v>0.30153000000000002</v>
      </c>
      <c r="T15" s="2">
        <v>0.2943991666666666</v>
      </c>
      <c r="U15" s="2">
        <v>4.45</v>
      </c>
      <c r="V15" s="2">
        <v>4.45</v>
      </c>
      <c r="W15" s="2">
        <v>5.9</v>
      </c>
      <c r="X15" s="6">
        <v>1015</v>
      </c>
      <c r="Y15" s="12">
        <f t="shared" si="3"/>
        <v>1.3122100865524533</v>
      </c>
      <c r="Z15" s="12">
        <f t="shared" si="0"/>
        <v>1.1698998991231473</v>
      </c>
      <c r="AA15" s="1">
        <f t="shared" si="1"/>
        <v>4.9913115554032128</v>
      </c>
      <c r="AB15" s="1">
        <f t="shared" si="2"/>
        <v>1.5500967563364014</v>
      </c>
    </row>
    <row r="16" spans="1:28" x14ac:dyDescent="0.3">
      <c r="A16" s="3">
        <v>1971</v>
      </c>
      <c r="B16" s="2">
        <v>66836.649999999994</v>
      </c>
      <c r="C16" s="2">
        <v>21562251.300000001</v>
      </c>
      <c r="D16" s="1">
        <v>11.09</v>
      </c>
      <c r="E16" s="2">
        <v>1943770.96</v>
      </c>
      <c r="F16" s="2">
        <v>7639</v>
      </c>
      <c r="G16" s="2">
        <v>3725</v>
      </c>
      <c r="H16" s="2">
        <v>10629</v>
      </c>
      <c r="I16" s="2">
        <v>11004</v>
      </c>
      <c r="J16" s="2">
        <v>866.66666666666674</v>
      </c>
      <c r="K16" s="2">
        <v>2712</v>
      </c>
      <c r="L16" s="2">
        <v>68.810434000449746</v>
      </c>
      <c r="M16" s="2">
        <v>42.275691477400493</v>
      </c>
      <c r="N16" s="2">
        <v>673</v>
      </c>
      <c r="O16" s="2">
        <v>187</v>
      </c>
      <c r="P16" s="2">
        <v>4.3499999999999996</v>
      </c>
      <c r="Q16" s="2">
        <v>4.4470000000000001</v>
      </c>
      <c r="R16" s="2">
        <v>5134</v>
      </c>
      <c r="S16" s="2">
        <v>0.30948999999999999</v>
      </c>
      <c r="T16" s="2">
        <v>0.30393666666666669</v>
      </c>
      <c r="U16" s="2">
        <v>4.3499999999999996</v>
      </c>
      <c r="V16" s="2">
        <v>4.45</v>
      </c>
      <c r="W16" s="2">
        <v>4.26</v>
      </c>
      <c r="X16" s="6">
        <v>1459</v>
      </c>
      <c r="Y16" s="12">
        <f t="shared" si="3"/>
        <v>1.3681102362395878</v>
      </c>
      <c r="Z16" s="12">
        <f t="shared" si="0"/>
        <v>1.2007837355474507</v>
      </c>
      <c r="AA16" s="1">
        <f t="shared" si="1"/>
        <v>4.9561626723141385</v>
      </c>
      <c r="AB16" s="1">
        <f t="shared" si="2"/>
        <v>1.5391809541348256</v>
      </c>
    </row>
    <row r="17" spans="1:28" x14ac:dyDescent="0.3">
      <c r="A17" s="3">
        <v>1972</v>
      </c>
      <c r="B17" s="2">
        <v>71937.62</v>
      </c>
      <c r="C17" s="2">
        <v>22264618.219999999</v>
      </c>
      <c r="D17" s="1">
        <v>11.48</v>
      </c>
      <c r="E17" s="2">
        <v>1939595.63</v>
      </c>
      <c r="F17" s="2">
        <v>7881</v>
      </c>
      <c r="G17" s="2">
        <v>3987</v>
      </c>
      <c r="H17" s="2">
        <v>11737</v>
      </c>
      <c r="I17" s="2">
        <v>12147</v>
      </c>
      <c r="J17" s="2">
        <v>900.91954022988511</v>
      </c>
      <c r="K17" s="2">
        <v>2858</v>
      </c>
      <c r="L17" s="2">
        <v>98.409090909090907</v>
      </c>
      <c r="M17" s="2">
        <v>49.772727272727266</v>
      </c>
      <c r="N17" s="2">
        <v>349</v>
      </c>
      <c r="O17" s="2">
        <v>191</v>
      </c>
      <c r="P17" s="2">
        <v>4.3499999999999996</v>
      </c>
      <c r="Q17" s="2">
        <v>4.4000000000000004</v>
      </c>
      <c r="R17" s="2">
        <v>5739</v>
      </c>
      <c r="S17" s="2">
        <v>0.31845000000000001</v>
      </c>
      <c r="T17" s="2">
        <v>0.31247666666666662</v>
      </c>
      <c r="U17" s="2">
        <v>4.3499999999999996</v>
      </c>
      <c r="V17" s="2">
        <v>4.45</v>
      </c>
      <c r="W17" s="2">
        <v>3.31</v>
      </c>
      <c r="X17" s="6">
        <v>1677</v>
      </c>
      <c r="Y17" s="12">
        <f t="shared" si="3"/>
        <v>1.4133946850591181</v>
      </c>
      <c r="Z17" s="12">
        <f t="shared" si="0"/>
        <v>1.2355474509195312</v>
      </c>
      <c r="AA17" s="1">
        <f t="shared" si="1"/>
        <v>4.9761479216613171</v>
      </c>
      <c r="AB17" s="1">
        <f t="shared" si="2"/>
        <v>1.545387553310968</v>
      </c>
    </row>
    <row r="18" spans="1:28" x14ac:dyDescent="0.3">
      <c r="A18" s="3">
        <v>1973</v>
      </c>
      <c r="B18" s="2">
        <v>85682.52</v>
      </c>
      <c r="C18" s="2">
        <v>23657370.510000002</v>
      </c>
      <c r="D18" s="1">
        <v>11.88</v>
      </c>
      <c r="E18" s="2">
        <v>1991025.96</v>
      </c>
      <c r="F18" s="2">
        <v>11180</v>
      </c>
      <c r="G18" s="2">
        <v>4548</v>
      </c>
      <c r="H18" s="2">
        <v>13906</v>
      </c>
      <c r="I18" s="2">
        <v>14385</v>
      </c>
      <c r="J18" s="2">
        <v>913.18553092182026</v>
      </c>
      <c r="K18" s="2">
        <v>3224</v>
      </c>
      <c r="L18" s="2">
        <v>108.71080139372823</v>
      </c>
      <c r="M18" s="2">
        <v>63.879210220673642</v>
      </c>
      <c r="N18" s="2">
        <v>411</v>
      </c>
      <c r="O18" s="2">
        <v>204</v>
      </c>
      <c r="P18" s="2">
        <v>4.2850000000000001</v>
      </c>
      <c r="Q18" s="2">
        <v>4.3049999999999997</v>
      </c>
      <c r="R18" s="2">
        <v>7128</v>
      </c>
      <c r="S18" s="2">
        <v>0.33635999999999999</v>
      </c>
      <c r="T18" s="2">
        <v>0.32533083333333335</v>
      </c>
      <c r="U18" s="2">
        <v>4.29</v>
      </c>
      <c r="V18" s="2">
        <v>4.4000000000000004</v>
      </c>
      <c r="W18" s="2">
        <v>6.22</v>
      </c>
      <c r="X18" s="6">
        <v>2401</v>
      </c>
      <c r="Y18" s="12">
        <f t="shared" si="3"/>
        <v>1.5013078344697954</v>
      </c>
      <c r="Z18" s="12">
        <f t="shared" si="0"/>
        <v>1.3050360828742142</v>
      </c>
      <c r="AA18" s="1">
        <f t="shared" si="1"/>
        <v>4.9294453656291184</v>
      </c>
      <c r="AB18" s="1">
        <f t="shared" si="2"/>
        <v>1.5308836539220865</v>
      </c>
    </row>
    <row r="19" spans="1:28" x14ac:dyDescent="0.3">
      <c r="A19" s="3">
        <v>1974</v>
      </c>
      <c r="B19" s="2">
        <v>131277.79</v>
      </c>
      <c r="C19" s="2">
        <v>25091851.649999999</v>
      </c>
      <c r="D19" s="1">
        <v>12.3</v>
      </c>
      <c r="E19" s="2">
        <v>2039656.29</v>
      </c>
      <c r="F19" s="2">
        <v>36445</v>
      </c>
      <c r="G19" s="2">
        <v>5812</v>
      </c>
      <c r="H19" s="2">
        <v>38671</v>
      </c>
      <c r="I19" s="2">
        <v>39155</v>
      </c>
      <c r="J19" s="2">
        <v>768.26137689614939</v>
      </c>
      <c r="K19" s="2">
        <v>5359</v>
      </c>
      <c r="L19" s="2">
        <v>253.44224037339555</v>
      </c>
      <c r="M19" s="2">
        <v>63.243873978996497</v>
      </c>
      <c r="N19" s="2">
        <v>356</v>
      </c>
      <c r="O19" s="2">
        <v>213</v>
      </c>
      <c r="P19" s="2">
        <v>4.2850000000000001</v>
      </c>
      <c r="Q19" s="2">
        <v>4.2850000000000001</v>
      </c>
      <c r="R19" s="2">
        <v>9903</v>
      </c>
      <c r="S19" s="2">
        <v>0.37617</v>
      </c>
      <c r="T19" s="2">
        <v>0.35228416666666673</v>
      </c>
      <c r="U19" s="2">
        <v>4.29</v>
      </c>
      <c r="V19" s="2">
        <v>4.3</v>
      </c>
      <c r="W19" s="2">
        <v>11.04</v>
      </c>
      <c r="X19" s="6">
        <v>6612</v>
      </c>
      <c r="Y19" s="12">
        <f t="shared" si="3"/>
        <v>1.6670522193952608</v>
      </c>
      <c r="Z19" s="12">
        <f t="shared" si="0"/>
        <v>1.4594940637852098</v>
      </c>
      <c r="AA19" s="1">
        <f t="shared" si="1"/>
        <v>4.8943801399112496</v>
      </c>
      <c r="AB19" s="1">
        <f t="shared" si="2"/>
        <v>1.5199938322705744</v>
      </c>
    </row>
    <row r="20" spans="1:28" x14ac:dyDescent="0.3">
      <c r="A20" s="3">
        <v>1975</v>
      </c>
      <c r="B20" s="2">
        <v>138136.79</v>
      </c>
      <c r="C20" s="2">
        <v>26614335.239999998</v>
      </c>
      <c r="D20" s="1">
        <v>12.74</v>
      </c>
      <c r="E20" s="2">
        <v>2089037.3</v>
      </c>
      <c r="F20" s="2">
        <v>31648</v>
      </c>
      <c r="G20" s="2">
        <v>8574</v>
      </c>
      <c r="H20" s="2">
        <v>40341</v>
      </c>
      <c r="I20" s="2">
        <v>40846</v>
      </c>
      <c r="J20" s="2">
        <v>1405.8343057176196</v>
      </c>
      <c r="K20" s="2">
        <v>6778</v>
      </c>
      <c r="L20" s="2">
        <v>239.20653442240373</v>
      </c>
      <c r="M20" s="2">
        <v>54.609101516919488</v>
      </c>
      <c r="N20" s="2">
        <v>410</v>
      </c>
      <c r="O20" s="2">
        <v>271</v>
      </c>
      <c r="P20" s="2">
        <v>4.2850000000000001</v>
      </c>
      <c r="Q20" s="2">
        <v>4.2850000000000001</v>
      </c>
      <c r="R20" s="2">
        <v>13422</v>
      </c>
      <c r="S20" s="2">
        <v>0.40601999999999999</v>
      </c>
      <c r="T20" s="2">
        <v>0.38852416666666661</v>
      </c>
      <c r="U20" s="2">
        <v>4.29</v>
      </c>
      <c r="V20" s="2">
        <v>4.29</v>
      </c>
      <c r="W20" s="2">
        <v>9.1300000000000008</v>
      </c>
      <c r="X20" s="6">
        <v>9196</v>
      </c>
      <c r="Y20" s="12">
        <f t="shared" si="3"/>
        <v>1.8192540870260481</v>
      </c>
      <c r="Z20" s="12">
        <f t="shared" si="0"/>
        <v>1.5753084503763481</v>
      </c>
      <c r="AA20" s="1">
        <f t="shared" si="1"/>
        <v>4.9485570657887576</v>
      </c>
      <c r="AB20" s="1">
        <f t="shared" si="2"/>
        <v>1.53681896453067</v>
      </c>
    </row>
    <row r="21" spans="1:28" x14ac:dyDescent="0.3">
      <c r="A21" s="3">
        <v>1976</v>
      </c>
      <c r="B21" s="2">
        <v>158028.35999999999</v>
      </c>
      <c r="C21" s="2">
        <v>28948672.359999999</v>
      </c>
      <c r="D21" s="1">
        <v>13.2</v>
      </c>
      <c r="E21" s="2">
        <v>2193746.0099999998</v>
      </c>
      <c r="F21" s="2">
        <v>27440</v>
      </c>
      <c r="G21" s="2">
        <v>9944</v>
      </c>
      <c r="H21" s="2">
        <v>41465</v>
      </c>
      <c r="I21" s="2">
        <v>42346</v>
      </c>
      <c r="J21" s="2">
        <v>3295.3645469368739</v>
      </c>
      <c r="K21" s="2">
        <v>8251</v>
      </c>
      <c r="L21" s="2">
        <v>221.67832167832168</v>
      </c>
      <c r="M21" s="2">
        <v>86.713286713286706</v>
      </c>
      <c r="N21" s="2">
        <v>584</v>
      </c>
      <c r="O21" s="2">
        <v>509</v>
      </c>
      <c r="P21" s="2">
        <v>4.2930000000000001</v>
      </c>
      <c r="Q21" s="2">
        <v>4.29</v>
      </c>
      <c r="R21" s="2">
        <v>16338</v>
      </c>
      <c r="S21" s="2">
        <v>0.43389</v>
      </c>
      <c r="T21" s="2">
        <v>0.4179658333333332</v>
      </c>
      <c r="U21" s="2">
        <v>4.29</v>
      </c>
      <c r="V21" s="2">
        <v>4.29</v>
      </c>
      <c r="W21" s="2">
        <v>5.74</v>
      </c>
      <c r="X21" s="6">
        <v>9261</v>
      </c>
      <c r="Y21" s="12">
        <f t="shared" si="3"/>
        <v>1.9236792716213431</v>
      </c>
      <c r="Z21" s="12">
        <f t="shared" si="0"/>
        <v>1.6834406766508883</v>
      </c>
      <c r="AA21" s="1">
        <f t="shared" si="1"/>
        <v>4.9056407081121298</v>
      </c>
      <c r="AB21" s="1">
        <f t="shared" si="2"/>
        <v>1.5234909031404129</v>
      </c>
    </row>
    <row r="22" spans="1:28" x14ac:dyDescent="0.3">
      <c r="A22" s="3">
        <v>1977</v>
      </c>
      <c r="B22" s="2">
        <v>182126.09</v>
      </c>
      <c r="C22" s="2">
        <v>30894641.890000001</v>
      </c>
      <c r="D22" s="1">
        <v>13.67</v>
      </c>
      <c r="E22" s="2">
        <v>2260197.67</v>
      </c>
      <c r="F22" s="2">
        <v>28734</v>
      </c>
      <c r="G22" s="2">
        <v>11130</v>
      </c>
      <c r="H22" s="2">
        <v>47547</v>
      </c>
      <c r="I22" s="2">
        <v>48941</v>
      </c>
      <c r="J22" s="2">
        <v>4723.0375029117167</v>
      </c>
      <c r="K22" s="2">
        <v>14464</v>
      </c>
      <c r="L22" s="2">
        <v>450.50081528068949</v>
      </c>
      <c r="M22" s="2">
        <v>196.83205217796413</v>
      </c>
      <c r="N22" s="2">
        <v>640</v>
      </c>
      <c r="O22" s="2">
        <v>549</v>
      </c>
      <c r="P22" s="2">
        <v>4.2930000000000001</v>
      </c>
      <c r="Q22" s="2">
        <v>4.2930000000000001</v>
      </c>
      <c r="R22" s="2">
        <v>20013</v>
      </c>
      <c r="S22" s="2">
        <v>0.46872000000000003</v>
      </c>
      <c r="T22" s="2">
        <v>0.45039500000000005</v>
      </c>
      <c r="U22" s="2">
        <v>4.29</v>
      </c>
      <c r="V22" s="2">
        <v>4.29</v>
      </c>
      <c r="W22" s="2">
        <v>6.49</v>
      </c>
      <c r="X22" s="6">
        <v>9111</v>
      </c>
      <c r="Y22" s="12">
        <f t="shared" si="3"/>
        <v>2.0485260563495684</v>
      </c>
      <c r="Z22" s="12">
        <f t="shared" si="0"/>
        <v>1.8185768604019554</v>
      </c>
      <c r="AA22" s="1">
        <f t="shared" si="1"/>
        <v>4.8358266023273337</v>
      </c>
      <c r="AB22" s="1">
        <f t="shared" si="2"/>
        <v>1.5018095038283645</v>
      </c>
    </row>
    <row r="23" spans="1:28" x14ac:dyDescent="0.3">
      <c r="A23" s="3">
        <v>1978</v>
      </c>
      <c r="B23" s="2">
        <v>197745.99</v>
      </c>
      <c r="C23" s="2">
        <v>31555279.949999999</v>
      </c>
      <c r="D23" s="1">
        <v>14.15</v>
      </c>
      <c r="E23" s="2">
        <v>2230055.12</v>
      </c>
      <c r="F23" s="2">
        <v>24421</v>
      </c>
      <c r="G23" s="2">
        <v>14623</v>
      </c>
      <c r="H23" s="2">
        <v>46020</v>
      </c>
      <c r="I23" s="2">
        <v>48550</v>
      </c>
      <c r="J23" s="2">
        <v>7264.849755415793</v>
      </c>
      <c r="K23" s="2">
        <v>17912</v>
      </c>
      <c r="L23" s="2">
        <v>236.66433729326809</v>
      </c>
      <c r="M23" s="2">
        <v>378.29023992546001</v>
      </c>
      <c r="N23" s="2">
        <v>581</v>
      </c>
      <c r="O23" s="2">
        <v>906</v>
      </c>
      <c r="P23" s="2">
        <v>4.2930000000000001</v>
      </c>
      <c r="Q23" s="2">
        <v>4.2930000000000001</v>
      </c>
      <c r="R23" s="2">
        <v>22373</v>
      </c>
      <c r="S23" s="2">
        <v>0.50255000000000005</v>
      </c>
      <c r="T23" s="2">
        <v>0.48273166666666673</v>
      </c>
      <c r="U23" s="2">
        <v>4.29</v>
      </c>
      <c r="V23" s="2">
        <v>4.29</v>
      </c>
      <c r="W23" s="2">
        <v>7.65</v>
      </c>
      <c r="X23" s="6">
        <v>7361</v>
      </c>
      <c r="Y23" s="12">
        <f t="shared" si="3"/>
        <v>2.2052382996603104</v>
      </c>
      <c r="Z23" s="12">
        <f t="shared" si="0"/>
        <v>1.9498331652052456</v>
      </c>
      <c r="AA23" s="1">
        <f t="shared" si="1"/>
        <v>4.8553323378542377</v>
      </c>
      <c r="AB23" s="1">
        <f t="shared" si="2"/>
        <v>1.5078671856690178</v>
      </c>
    </row>
    <row r="24" spans="1:28" x14ac:dyDescent="0.3">
      <c r="A24" s="3">
        <v>1979</v>
      </c>
      <c r="B24" s="2">
        <v>242985.68</v>
      </c>
      <c r="C24" s="2">
        <v>31976700.100000001</v>
      </c>
      <c r="D24" s="1">
        <v>14.63</v>
      </c>
      <c r="E24" s="2">
        <v>2185843.2000000002</v>
      </c>
      <c r="F24" s="2">
        <v>32508</v>
      </c>
      <c r="G24" s="2">
        <v>14998</v>
      </c>
      <c r="H24" s="2">
        <v>41106</v>
      </c>
      <c r="I24" s="2">
        <v>44301</v>
      </c>
      <c r="J24" s="2">
        <v>8228.9005357558817</v>
      </c>
      <c r="K24" s="2">
        <v>19206.43</v>
      </c>
      <c r="L24" s="2">
        <v>654.08805031446536</v>
      </c>
      <c r="M24" s="2">
        <v>543.44281388306547</v>
      </c>
      <c r="N24" s="2">
        <v>830</v>
      </c>
      <c r="O24" s="2">
        <v>862</v>
      </c>
      <c r="P24" s="2">
        <v>4.2930000000000001</v>
      </c>
      <c r="Q24" s="2">
        <v>4.2930000000000001</v>
      </c>
      <c r="R24" s="2">
        <v>25288</v>
      </c>
      <c r="S24" s="2">
        <v>0.60504999999999998</v>
      </c>
      <c r="T24" s="2">
        <v>0.54227500000000006</v>
      </c>
      <c r="U24" s="2">
        <v>4.29</v>
      </c>
      <c r="V24" s="2">
        <v>4.29</v>
      </c>
      <c r="W24" s="2">
        <v>11.27</v>
      </c>
      <c r="X24" s="6">
        <v>8519</v>
      </c>
      <c r="Y24" s="12">
        <f t="shared" si="3"/>
        <v>2.4537686560320275</v>
      </c>
      <c r="Z24" s="12">
        <f t="shared" si="0"/>
        <v>2.3475207573523704</v>
      </c>
      <c r="AA24" s="1">
        <f t="shared" si="1"/>
        <v>4.487299550963801</v>
      </c>
      <c r="AB24" s="1">
        <f t="shared" si="2"/>
        <v>1.3935712891191927</v>
      </c>
    </row>
    <row r="25" spans="1:28" x14ac:dyDescent="0.3">
      <c r="A25" s="3">
        <v>1980</v>
      </c>
      <c r="B25" s="2">
        <v>297333.65999999997</v>
      </c>
      <c r="C25" s="2">
        <v>31340851.460000001</v>
      </c>
      <c r="D25" s="1">
        <v>15.1</v>
      </c>
      <c r="E25" s="2">
        <v>2076103.04</v>
      </c>
      <c r="F25" s="2">
        <v>45330</v>
      </c>
      <c r="G25" s="2">
        <v>17319</v>
      </c>
      <c r="H25" s="2">
        <v>57942.53</v>
      </c>
      <c r="I25" s="2">
        <v>63019</v>
      </c>
      <c r="J25" s="2">
        <v>9670.7733519683188</v>
      </c>
      <c r="K25" s="2">
        <v>19236.560000000001</v>
      </c>
      <c r="L25" s="2">
        <v>1197.9920801304449</v>
      </c>
      <c r="M25" s="2">
        <v>877.04169578383414</v>
      </c>
      <c r="N25" s="2">
        <v>1316.95</v>
      </c>
      <c r="O25" s="2">
        <v>1311.33</v>
      </c>
      <c r="P25" s="2">
        <v>4.2930000000000001</v>
      </c>
      <c r="Q25" s="2">
        <v>4.2930000000000001</v>
      </c>
      <c r="R25" s="2">
        <v>27214</v>
      </c>
      <c r="S25" s="2">
        <v>0.72446999999999995</v>
      </c>
      <c r="T25" s="2">
        <v>0.65937166666666658</v>
      </c>
      <c r="U25" s="2">
        <v>4.3</v>
      </c>
      <c r="V25" s="2">
        <v>4.3</v>
      </c>
      <c r="W25" s="2">
        <v>13.51</v>
      </c>
      <c r="X25" s="6">
        <v>8558</v>
      </c>
      <c r="Y25" s="12">
        <f t="shared" si="3"/>
        <v>2.7852728014619546</v>
      </c>
      <c r="Z25" s="12">
        <f t="shared" si="0"/>
        <v>2.8108559012958789</v>
      </c>
      <c r="AA25" s="1">
        <f t="shared" si="1"/>
        <v>4.2539271156389047</v>
      </c>
      <c r="AB25" s="1">
        <f t="shared" si="2"/>
        <v>1.32109537752761</v>
      </c>
    </row>
    <row r="26" spans="1:28" x14ac:dyDescent="0.3">
      <c r="A26" s="3">
        <v>1981</v>
      </c>
      <c r="B26" s="2">
        <v>333601.90000000002</v>
      </c>
      <c r="C26" s="2">
        <v>31246238.5</v>
      </c>
      <c r="D26" s="1">
        <v>15.55</v>
      </c>
      <c r="E26" s="2">
        <v>2009404.41</v>
      </c>
      <c r="F26" s="2">
        <v>70885</v>
      </c>
      <c r="G26" s="2">
        <v>21738</v>
      </c>
      <c r="H26" s="2">
        <v>80278.06</v>
      </c>
      <c r="I26" s="2">
        <v>86595</v>
      </c>
      <c r="J26" s="2">
        <v>9530.1048218029337</v>
      </c>
      <c r="K26" s="2">
        <v>25810.27</v>
      </c>
      <c r="L26" s="2">
        <v>891.92639180060576</v>
      </c>
      <c r="M26" s="2">
        <v>1260.9317493594224</v>
      </c>
      <c r="N26" s="2">
        <v>1730.0400000000002</v>
      </c>
      <c r="O26" s="2">
        <v>903.76</v>
      </c>
      <c r="P26" s="2">
        <v>4.2930000000000001</v>
      </c>
      <c r="Q26" s="2">
        <v>4.2930000000000001</v>
      </c>
      <c r="R26" s="2">
        <v>31623</v>
      </c>
      <c r="S26" s="2">
        <v>0.80010000000000003</v>
      </c>
      <c r="T26" s="2">
        <v>0.76485750000000008</v>
      </c>
      <c r="U26" s="2">
        <v>4.3</v>
      </c>
      <c r="V26" s="2">
        <v>4.3</v>
      </c>
      <c r="W26" s="2">
        <v>10.32</v>
      </c>
      <c r="X26" s="6">
        <v>11121</v>
      </c>
      <c r="Y26" s="12">
        <f t="shared" si="3"/>
        <v>3.072712954572828</v>
      </c>
      <c r="Z26" s="12">
        <f t="shared" si="0"/>
        <v>3.1042911461162408</v>
      </c>
      <c r="AA26" s="1">
        <f t="shared" si="1"/>
        <v>4.2493297481083641</v>
      </c>
      <c r="AB26" s="1">
        <f t="shared" si="2"/>
        <v>1.3196676236361378</v>
      </c>
    </row>
    <row r="27" spans="1:28" x14ac:dyDescent="0.3">
      <c r="A27" s="3">
        <v>1982</v>
      </c>
      <c r="B27" s="2">
        <v>340690.16</v>
      </c>
      <c r="C27" s="2">
        <v>31459427.52</v>
      </c>
      <c r="D27" s="1">
        <v>15.99</v>
      </c>
      <c r="E27" s="2">
        <v>1967443.87</v>
      </c>
      <c r="F27" s="2">
        <v>49223</v>
      </c>
      <c r="G27" s="2">
        <v>25295</v>
      </c>
      <c r="H27" s="2">
        <v>80528.2</v>
      </c>
      <c r="I27" s="2">
        <v>88136</v>
      </c>
      <c r="J27" s="2">
        <v>12277.01607267645</v>
      </c>
      <c r="K27" s="2">
        <v>30506.82</v>
      </c>
      <c r="L27" s="2">
        <v>1504.8218029350105</v>
      </c>
      <c r="M27" s="2">
        <v>1320.7453994875375</v>
      </c>
      <c r="N27" s="2">
        <v>1731.9900000000002</v>
      </c>
      <c r="O27" s="2">
        <v>1937.84</v>
      </c>
      <c r="P27" s="2">
        <v>4.2930000000000001</v>
      </c>
      <c r="Q27" s="2">
        <v>4.2930000000000001</v>
      </c>
      <c r="R27" s="2">
        <v>28372</v>
      </c>
      <c r="S27" s="2">
        <v>0.86280000000000001</v>
      </c>
      <c r="T27" s="2">
        <v>0.83883416666666655</v>
      </c>
      <c r="U27" s="2">
        <v>4.3</v>
      </c>
      <c r="V27" s="2">
        <v>4.3</v>
      </c>
      <c r="W27" s="2">
        <v>6.16</v>
      </c>
      <c r="X27" s="6">
        <v>11610</v>
      </c>
      <c r="Y27" s="12">
        <f t="shared" si="3"/>
        <v>3.2619920725745146</v>
      </c>
      <c r="Z27" s="12">
        <f t="shared" si="0"/>
        <v>3.3475595561418481</v>
      </c>
      <c r="AA27" s="1">
        <f t="shared" si="1"/>
        <v>4.1832659681496649</v>
      </c>
      <c r="AB27" s="1">
        <f t="shared" si="2"/>
        <v>1.2991509217856101</v>
      </c>
    </row>
    <row r="28" spans="1:28" x14ac:dyDescent="0.3">
      <c r="A28" s="3">
        <v>1983</v>
      </c>
      <c r="B28" s="2">
        <v>339782.49</v>
      </c>
      <c r="C28" s="2">
        <v>29692354.98</v>
      </c>
      <c r="D28" s="1">
        <v>16.43</v>
      </c>
      <c r="E28" s="2">
        <v>1807643.67</v>
      </c>
      <c r="F28" s="2">
        <v>40545</v>
      </c>
      <c r="G28" s="2">
        <v>31239</v>
      </c>
      <c r="H28" s="2">
        <v>71285.66</v>
      </c>
      <c r="I28" s="2">
        <v>78147</v>
      </c>
      <c r="J28" s="2">
        <v>14976.28</v>
      </c>
      <c r="K28" s="2">
        <v>34721</v>
      </c>
      <c r="L28" s="2">
        <v>864.07028159180834</v>
      </c>
      <c r="M28" s="2">
        <v>1025.4991854782406</v>
      </c>
      <c r="N28" s="2">
        <v>8657.0299999999988</v>
      </c>
      <c r="O28" s="2">
        <v>2454.77</v>
      </c>
      <c r="P28" s="2">
        <v>4.3</v>
      </c>
      <c r="Q28" s="2">
        <v>4.2969999999999997</v>
      </c>
      <c r="R28" s="2">
        <v>39591</v>
      </c>
      <c r="S28" s="2">
        <v>0.92349999999999999</v>
      </c>
      <c r="T28" s="2">
        <v>0.89190583333333329</v>
      </c>
      <c r="U28" s="2">
        <v>9.9</v>
      </c>
      <c r="V28" s="2">
        <v>8.6391999999999989</v>
      </c>
      <c r="W28" s="2">
        <v>3.21</v>
      </c>
      <c r="X28" s="6">
        <v>11888</v>
      </c>
      <c r="Y28" s="12">
        <f t="shared" si="3"/>
        <v>3.3667020181041565</v>
      </c>
      <c r="Z28" s="12">
        <f t="shared" si="0"/>
        <v>3.5830682082719014</v>
      </c>
      <c r="AA28" s="1">
        <f t="shared" si="1"/>
        <v>4.0403413600741862</v>
      </c>
      <c r="AB28" s="1">
        <f t="shared" si="2"/>
        <v>1.2547643975385672</v>
      </c>
    </row>
    <row r="29" spans="1:28" x14ac:dyDescent="0.3">
      <c r="A29" s="3">
        <v>1984</v>
      </c>
      <c r="B29" s="2">
        <v>406498.66</v>
      </c>
      <c r="C29" s="2">
        <v>29290353.210000001</v>
      </c>
      <c r="D29" s="1">
        <v>16.87</v>
      </c>
      <c r="E29" s="2">
        <v>1736444.94</v>
      </c>
      <c r="F29" s="2">
        <v>60561</v>
      </c>
      <c r="G29" s="2">
        <v>30792</v>
      </c>
      <c r="H29" s="2">
        <v>74727</v>
      </c>
      <c r="I29" s="2">
        <v>89602</v>
      </c>
      <c r="J29" s="2">
        <v>18965.78</v>
      </c>
      <c r="K29" s="2">
        <v>42443.79</v>
      </c>
      <c r="L29" s="2">
        <v>865.26863331908203</v>
      </c>
      <c r="M29" s="2">
        <v>1653.8406726521305</v>
      </c>
      <c r="N29" s="2">
        <v>4092</v>
      </c>
      <c r="O29" s="2">
        <v>3270</v>
      </c>
      <c r="P29" s="2">
        <v>7.5</v>
      </c>
      <c r="Q29" s="2">
        <v>7.0170000000000003</v>
      </c>
      <c r="R29" s="2">
        <v>38128</v>
      </c>
      <c r="S29" s="2">
        <v>1.0687899999999999</v>
      </c>
      <c r="T29" s="2">
        <v>0.99523583333333321</v>
      </c>
      <c r="U29" s="2">
        <v>12.65</v>
      </c>
      <c r="V29" s="2">
        <v>12.530641666666666</v>
      </c>
      <c r="W29" s="2">
        <v>4.32</v>
      </c>
      <c r="X29" s="6">
        <v>13773</v>
      </c>
      <c r="Y29" s="12">
        <f t="shared" si="3"/>
        <v>3.5121435452862557</v>
      </c>
      <c r="Z29" s="12">
        <f t="shared" si="0"/>
        <v>4.1467758205943968</v>
      </c>
      <c r="AA29" s="1">
        <f t="shared" si="1"/>
        <v>6.3521824495135597</v>
      </c>
      <c r="AB29" s="1">
        <f t="shared" si="2"/>
        <v>1.9727274687930307</v>
      </c>
    </row>
    <row r="30" spans="1:28" x14ac:dyDescent="0.3">
      <c r="A30" s="3">
        <v>1985</v>
      </c>
      <c r="B30" s="2">
        <v>449724.32</v>
      </c>
      <c r="C30" s="2">
        <v>29346971.52</v>
      </c>
      <c r="D30" s="1">
        <v>17.32</v>
      </c>
      <c r="E30" s="2">
        <v>1694104.46</v>
      </c>
      <c r="F30" s="2">
        <v>62100</v>
      </c>
      <c r="G30" s="2">
        <v>44371</v>
      </c>
      <c r="H30" s="2">
        <v>88809.8</v>
      </c>
      <c r="I30" s="2">
        <v>103250</v>
      </c>
      <c r="J30" s="2">
        <v>17915.38</v>
      </c>
      <c r="K30" s="2">
        <v>58143.45</v>
      </c>
      <c r="L30" s="2">
        <v>677.07466666666676</v>
      </c>
      <c r="M30" s="2">
        <v>1458.7226666666668</v>
      </c>
      <c r="N30" s="2">
        <v>4915.99</v>
      </c>
      <c r="O30" s="2">
        <v>3499.78</v>
      </c>
      <c r="P30" s="2">
        <v>7.5</v>
      </c>
      <c r="Q30" s="2">
        <v>7.5</v>
      </c>
      <c r="R30" s="2">
        <v>46300</v>
      </c>
      <c r="S30" s="2">
        <v>1.16632</v>
      </c>
      <c r="T30" s="2">
        <v>1.1085183333333333</v>
      </c>
      <c r="U30" s="2">
        <v>14.4</v>
      </c>
      <c r="V30" s="2">
        <v>13.756024999999999</v>
      </c>
      <c r="W30" s="2">
        <v>3.56</v>
      </c>
      <c r="X30" s="6">
        <v>15486</v>
      </c>
      <c r="Y30" s="12">
        <f t="shared" si="3"/>
        <v>3.6371758554984468</v>
      </c>
      <c r="Z30" s="12">
        <f t="shared" si="0"/>
        <v>4.5251804143710714</v>
      </c>
      <c r="AA30" s="1">
        <f t="shared" si="1"/>
        <v>6.0282279198429869</v>
      </c>
      <c r="AB30" s="1">
        <f t="shared" si="2"/>
        <v>1.8721204720009275</v>
      </c>
    </row>
    <row r="31" spans="1:28" x14ac:dyDescent="0.3">
      <c r="A31" s="3">
        <v>1986</v>
      </c>
      <c r="B31" s="2">
        <v>473365.9</v>
      </c>
      <c r="C31" s="2">
        <v>31257560.579999998</v>
      </c>
      <c r="D31" s="1">
        <v>17.79</v>
      </c>
      <c r="E31" s="2">
        <v>1756733.58</v>
      </c>
      <c r="F31" s="2">
        <v>42931</v>
      </c>
      <c r="G31" s="2">
        <v>42839</v>
      </c>
      <c r="H31" s="2">
        <v>80772.050531000001</v>
      </c>
      <c r="I31" s="2">
        <v>111879</v>
      </c>
      <c r="J31" s="2">
        <v>25582.29</v>
      </c>
      <c r="K31" s="2">
        <v>72715.899999999994</v>
      </c>
      <c r="L31" s="2">
        <v>2616.9280937770627</v>
      </c>
      <c r="M31" s="2">
        <v>3143.3081119633803</v>
      </c>
      <c r="N31" s="2">
        <v>12205.32</v>
      </c>
      <c r="O31" s="2">
        <v>5699.59</v>
      </c>
      <c r="P31" s="2">
        <v>14.5</v>
      </c>
      <c r="Q31" s="2">
        <v>8.0830000000000002</v>
      </c>
      <c r="R31" s="2">
        <v>50737</v>
      </c>
      <c r="S31" s="2">
        <v>1.3146</v>
      </c>
      <c r="T31" s="2">
        <v>1.2364757499999999</v>
      </c>
      <c r="U31" s="2">
        <v>22.73</v>
      </c>
      <c r="V31" s="2">
        <v>19.871700000000001</v>
      </c>
      <c r="W31" s="2">
        <v>1.86</v>
      </c>
      <c r="X31" s="6">
        <v>11755</v>
      </c>
      <c r="Y31" s="12">
        <f t="shared" si="3"/>
        <v>3.7048273264107179</v>
      </c>
      <c r="Z31" s="12">
        <f t="shared" si="0"/>
        <v>5.1004888647474189</v>
      </c>
      <c r="AA31" s="1">
        <f t="shared" si="1"/>
        <v>10.532323010103401</v>
      </c>
      <c r="AB31" s="1">
        <f t="shared" si="2"/>
        <v>3.270907767112857</v>
      </c>
    </row>
    <row r="32" spans="1:28" x14ac:dyDescent="0.3">
      <c r="A32" s="3">
        <v>1987</v>
      </c>
      <c r="B32" s="2">
        <v>673918.29</v>
      </c>
      <c r="C32" s="2">
        <v>32377097.02</v>
      </c>
      <c r="D32" s="1">
        <v>18.28</v>
      </c>
      <c r="E32" s="2">
        <v>1771563.64</v>
      </c>
      <c r="F32" s="2">
        <v>66249</v>
      </c>
      <c r="G32" s="2">
        <v>59934</v>
      </c>
      <c r="H32" s="2">
        <v>123226.23019883333</v>
      </c>
      <c r="I32" s="2">
        <v>161452</v>
      </c>
      <c r="J32" s="2">
        <v>25662.68</v>
      </c>
      <c r="K32" s="2">
        <v>79422.070000000007</v>
      </c>
      <c r="L32" s="2">
        <v>1119.9869994367816</v>
      </c>
      <c r="M32" s="2">
        <v>2145.6627449080461</v>
      </c>
      <c r="N32" s="2">
        <v>14940</v>
      </c>
      <c r="O32" s="2">
        <v>7113.6599999999989</v>
      </c>
      <c r="P32" s="2">
        <v>14.5</v>
      </c>
      <c r="Q32" s="2">
        <v>14.5</v>
      </c>
      <c r="R32" s="2">
        <v>60952</v>
      </c>
      <c r="S32" s="2">
        <v>1.84402</v>
      </c>
      <c r="T32" s="2">
        <v>1.5843675000000002</v>
      </c>
      <c r="U32" s="2">
        <v>30.55</v>
      </c>
      <c r="V32" s="2">
        <v>27.879983333333335</v>
      </c>
      <c r="W32" s="2">
        <v>3.74</v>
      </c>
      <c r="X32" s="6">
        <v>11080</v>
      </c>
      <c r="Y32" s="12">
        <f t="shared" si="3"/>
        <v>3.8433878684184792</v>
      </c>
      <c r="Z32" s="12">
        <f t="shared" si="0"/>
        <v>7.1545743772794284</v>
      </c>
      <c r="AA32" s="1">
        <f t="shared" si="1"/>
        <v>7.7892997058001505</v>
      </c>
      <c r="AB32" s="1">
        <f t="shared" si="2"/>
        <v>2.4190371757143323</v>
      </c>
    </row>
    <row r="33" spans="1:28" x14ac:dyDescent="0.3">
      <c r="A33" s="3">
        <v>1988</v>
      </c>
      <c r="B33" s="2">
        <v>845065.53</v>
      </c>
      <c r="C33" s="2">
        <v>34261887.100000001</v>
      </c>
      <c r="D33" s="1">
        <v>18.77</v>
      </c>
      <c r="E33" s="2">
        <v>1825742.68</v>
      </c>
      <c r="F33" s="2">
        <v>91583</v>
      </c>
      <c r="G33" s="2">
        <v>73695</v>
      </c>
      <c r="H33" s="2">
        <v>175411.37732</v>
      </c>
      <c r="I33" s="2">
        <v>223849</v>
      </c>
      <c r="J33" s="2">
        <v>25899.449999999997</v>
      </c>
      <c r="K33" s="2">
        <v>91015.31</v>
      </c>
      <c r="L33" s="2">
        <v>1705.4825124999998</v>
      </c>
      <c r="M33" s="2">
        <v>2835.116736551724</v>
      </c>
      <c r="N33" s="2">
        <v>2217.0100000000002</v>
      </c>
      <c r="O33" s="2">
        <v>7328.4299999999994</v>
      </c>
      <c r="P33" s="2">
        <v>14.5</v>
      </c>
      <c r="Q33" s="2">
        <v>14.5</v>
      </c>
      <c r="R33" s="2">
        <v>73870</v>
      </c>
      <c r="S33" s="2">
        <v>2.4988299999999999</v>
      </c>
      <c r="T33" s="2">
        <v>2.0512608333333335</v>
      </c>
      <c r="U33" s="2">
        <v>39.18</v>
      </c>
      <c r="V33" s="2">
        <v>33.638708333333334</v>
      </c>
      <c r="W33" s="2">
        <v>4.01</v>
      </c>
      <c r="X33" s="6">
        <v>7068</v>
      </c>
      <c r="Y33" s="12">
        <f t="shared" si="3"/>
        <v>3.9975077219420605</v>
      </c>
      <c r="Z33" s="12">
        <f t="shared" si="0"/>
        <v>9.6951579110731725</v>
      </c>
      <c r="AA33" s="1">
        <f t="shared" si="1"/>
        <v>5.9786403171378319</v>
      </c>
      <c r="AB33" s="1">
        <f t="shared" si="2"/>
        <v>1.8567205953844197</v>
      </c>
    </row>
    <row r="34" spans="1:28" x14ac:dyDescent="0.3">
      <c r="A34" s="3">
        <v>1989</v>
      </c>
      <c r="B34" s="2">
        <v>1461558.31</v>
      </c>
      <c r="C34" s="2">
        <v>31325683.84</v>
      </c>
      <c r="D34" s="1">
        <v>19.260000000000002</v>
      </c>
      <c r="E34" s="2">
        <v>1626801.2</v>
      </c>
      <c r="F34" s="2">
        <v>225523</v>
      </c>
      <c r="G34" s="2">
        <v>83035</v>
      </c>
      <c r="H34" s="2">
        <v>256792.16521466666</v>
      </c>
      <c r="I34" s="2">
        <v>311884</v>
      </c>
      <c r="J34" s="2">
        <v>26426.61</v>
      </c>
      <c r="K34" s="2">
        <v>126396.20000000001</v>
      </c>
      <c r="L34" s="2">
        <v>3010.9971236700217</v>
      </c>
      <c r="M34" s="2">
        <v>1276.7678205741859</v>
      </c>
      <c r="N34" s="2">
        <v>10051.529999999999</v>
      </c>
      <c r="O34" s="2">
        <v>10812.25</v>
      </c>
      <c r="P34" s="2">
        <v>43.08</v>
      </c>
      <c r="Q34" s="2">
        <v>34.680999999999997</v>
      </c>
      <c r="R34" s="2">
        <v>87840</v>
      </c>
      <c r="S34" s="2">
        <v>4.5229699999999999</v>
      </c>
      <c r="T34" s="2">
        <v>3.7838224999999999</v>
      </c>
      <c r="U34" s="2">
        <v>43.08</v>
      </c>
      <c r="V34" s="2">
        <v>38.953133333333341</v>
      </c>
      <c r="W34" s="2">
        <v>4.83</v>
      </c>
      <c r="X34" s="6">
        <v>8143</v>
      </c>
      <c r="Y34" s="12">
        <f t="shared" si="3"/>
        <v>4.1905873449118625</v>
      </c>
      <c r="Z34" s="12">
        <f t="shared" si="0"/>
        <v>17.548576084426163</v>
      </c>
      <c r="AA34" s="1">
        <f t="shared" si="1"/>
        <v>10.287473009221442</v>
      </c>
      <c r="AB34" s="1">
        <f t="shared" si="2"/>
        <v>3.1948673941681496</v>
      </c>
    </row>
    <row r="35" spans="1:28" x14ac:dyDescent="0.3">
      <c r="A35" s="3">
        <v>1990</v>
      </c>
      <c r="B35" s="2">
        <v>2205613.66</v>
      </c>
      <c r="C35" s="2">
        <v>33351810.510000002</v>
      </c>
      <c r="D35" s="1">
        <v>19.739999999999998</v>
      </c>
      <c r="E35" s="2">
        <v>1689469.15</v>
      </c>
      <c r="F35" s="2">
        <v>425895</v>
      </c>
      <c r="G35" s="2">
        <v>89050</v>
      </c>
      <c r="H35" s="2">
        <v>506774.88202949998</v>
      </c>
      <c r="I35" s="2">
        <v>568742</v>
      </c>
      <c r="J35" s="2">
        <v>25670.5</v>
      </c>
      <c r="K35" s="2">
        <v>155795.62</v>
      </c>
      <c r="L35" s="2">
        <v>702.96709962686566</v>
      </c>
      <c r="M35" s="2">
        <v>1137.0074194136462</v>
      </c>
      <c r="N35" s="2">
        <v>6331.04</v>
      </c>
      <c r="O35" s="2">
        <v>8641.4699999999993</v>
      </c>
      <c r="P35" s="2">
        <v>50.36</v>
      </c>
      <c r="Q35" s="2">
        <v>46.9</v>
      </c>
      <c r="R35" s="2">
        <v>168288</v>
      </c>
      <c r="S35" s="2">
        <v>6.1729399999999996</v>
      </c>
      <c r="T35" s="2">
        <v>5.3221641666666661</v>
      </c>
      <c r="U35" s="2">
        <v>50.38</v>
      </c>
      <c r="V35" s="2">
        <v>47.169550000000001</v>
      </c>
      <c r="W35" s="2">
        <v>5.4</v>
      </c>
      <c r="X35" s="6">
        <v>12197</v>
      </c>
      <c r="Y35" s="12">
        <f t="shared" si="3"/>
        <v>4.4168790615371032</v>
      </c>
      <c r="Z35" s="12">
        <f t="shared" si="0"/>
        <v>23.950259951889496</v>
      </c>
      <c r="AA35" s="1">
        <f t="shared" si="1"/>
        <v>9.2873325795138246</v>
      </c>
      <c r="AB35" s="1">
        <f t="shared" si="2"/>
        <v>2.8842647762465292</v>
      </c>
    </row>
    <row r="36" spans="1:28" x14ac:dyDescent="0.3">
      <c r="A36" s="3">
        <v>1991</v>
      </c>
      <c r="B36" s="2">
        <v>2939344.74</v>
      </c>
      <c r="C36" s="2">
        <v>36596904.299999997</v>
      </c>
      <c r="D36" s="1">
        <v>20.22</v>
      </c>
      <c r="E36" s="2">
        <v>1810025.44</v>
      </c>
      <c r="F36" s="2">
        <v>557021</v>
      </c>
      <c r="G36" s="2">
        <v>134349</v>
      </c>
      <c r="H36" s="2">
        <v>642552.20163000003</v>
      </c>
      <c r="I36" s="2">
        <v>720490</v>
      </c>
      <c r="J36" s="2">
        <v>26516.7</v>
      </c>
      <c r="K36" s="2">
        <v>281563.21000000002</v>
      </c>
      <c r="L36" s="2">
        <v>729.2033105111235</v>
      </c>
      <c r="M36" s="2">
        <v>1135.5853697902</v>
      </c>
      <c r="N36" s="2">
        <v>38884.26</v>
      </c>
      <c r="O36" s="2">
        <v>13418.38</v>
      </c>
      <c r="P36" s="2">
        <v>61.554000000000002</v>
      </c>
      <c r="Q36" s="2">
        <v>56.816000000000003</v>
      </c>
      <c r="R36" s="2">
        <v>330444</v>
      </c>
      <c r="S36" s="2">
        <v>8.0876099999999997</v>
      </c>
      <c r="T36" s="2">
        <v>7.1426316666666656</v>
      </c>
      <c r="U36" s="2">
        <v>61.65</v>
      </c>
      <c r="V36" s="2">
        <v>56.925550000000001</v>
      </c>
      <c r="W36" s="2">
        <v>4.2300000000000004</v>
      </c>
      <c r="X36" s="6">
        <v>14894</v>
      </c>
      <c r="Y36" s="12">
        <f t="shared" si="3"/>
        <v>4.6037130458401228</v>
      </c>
      <c r="Z36" s="12">
        <f t="shared" si="0"/>
        <v>31.37894777682936</v>
      </c>
      <c r="AA36" s="1">
        <f t="shared" si="1"/>
        <v>9.0307984461127244</v>
      </c>
      <c r="AB36" s="1">
        <f t="shared" si="2"/>
        <v>2.8045957907182371</v>
      </c>
    </row>
    <row r="37" spans="1:28" x14ac:dyDescent="0.3">
      <c r="A37" s="3">
        <v>1992</v>
      </c>
      <c r="B37" s="2">
        <v>3997986.77</v>
      </c>
      <c r="C37" s="2">
        <v>38814849.909999996</v>
      </c>
      <c r="D37" s="1">
        <v>20.69</v>
      </c>
      <c r="E37" s="2">
        <v>1875838.48</v>
      </c>
      <c r="F37" s="2">
        <v>485280</v>
      </c>
      <c r="G37" s="2">
        <v>225160</v>
      </c>
      <c r="H37" s="2">
        <v>709979.93680000002</v>
      </c>
      <c r="I37" s="2">
        <v>869623</v>
      </c>
      <c r="J37" s="2">
        <v>27082.9</v>
      </c>
      <c r="K37" s="2">
        <v>134854.94999999998</v>
      </c>
      <c r="L37" s="2">
        <v>752.72057915057906</v>
      </c>
      <c r="M37" s="2">
        <v>1674.7132502632498</v>
      </c>
      <c r="N37" s="2">
        <v>21102.59</v>
      </c>
      <c r="O37" s="2">
        <v>45132.87</v>
      </c>
      <c r="P37" s="2">
        <v>79.45</v>
      </c>
      <c r="Q37" s="2">
        <v>68.376000000000005</v>
      </c>
      <c r="R37" s="2">
        <v>382426</v>
      </c>
      <c r="S37" s="2">
        <v>10.664070000000001</v>
      </c>
      <c r="T37" s="2">
        <v>9.3870358333333321</v>
      </c>
      <c r="U37" s="2">
        <v>79.55</v>
      </c>
      <c r="V37" s="2">
        <v>68.405133333333325</v>
      </c>
      <c r="W37" s="2">
        <v>3.03</v>
      </c>
      <c r="X37" s="6">
        <v>13729</v>
      </c>
      <c r="Y37" s="12">
        <f t="shared" si="3"/>
        <v>4.743205551129078</v>
      </c>
      <c r="Z37" s="12">
        <f t="shared" si="0"/>
        <v>41.375300690618452</v>
      </c>
      <c r="AA37" s="1">
        <f t="shared" si="1"/>
        <v>9.1080348600983765</v>
      </c>
      <c r="AB37" s="1">
        <f t="shared" si="2"/>
        <v>2.8285822546889365</v>
      </c>
    </row>
    <row r="38" spans="1:28" x14ac:dyDescent="0.3">
      <c r="A38" s="3">
        <v>1993</v>
      </c>
      <c r="B38" s="2">
        <v>5277676.82</v>
      </c>
      <c r="C38" s="2">
        <v>38921741.369999997</v>
      </c>
      <c r="D38" s="1">
        <v>21.16</v>
      </c>
      <c r="E38" s="2">
        <v>1839401.77</v>
      </c>
      <c r="F38" s="2">
        <v>539662</v>
      </c>
      <c r="G38" s="2">
        <v>357647</v>
      </c>
      <c r="H38" s="2">
        <v>891461.26120999991</v>
      </c>
      <c r="I38" s="2">
        <v>1056635</v>
      </c>
      <c r="J38" s="2">
        <v>26807.5</v>
      </c>
      <c r="K38" s="2">
        <v>524391.41999999993</v>
      </c>
      <c r="L38" s="2">
        <v>1181.1534932691818</v>
      </c>
      <c r="M38" s="2">
        <v>1514.1655339880654</v>
      </c>
      <c r="N38" s="2">
        <v>88645.440000000017</v>
      </c>
      <c r="O38" s="2">
        <v>27648.14</v>
      </c>
      <c r="P38" s="2">
        <v>105.64</v>
      </c>
      <c r="Q38" s="2">
        <v>90.825999999999993</v>
      </c>
      <c r="R38" s="2">
        <v>422691</v>
      </c>
      <c r="S38" s="2">
        <v>15.56321</v>
      </c>
      <c r="T38" s="2">
        <v>12.965524166666668</v>
      </c>
      <c r="U38" s="2">
        <v>106</v>
      </c>
      <c r="V38" s="2">
        <v>91.15503333333335</v>
      </c>
      <c r="W38" s="2">
        <v>2.95</v>
      </c>
      <c r="X38" s="6">
        <v>13537</v>
      </c>
      <c r="Y38" s="12">
        <f t="shared" si="3"/>
        <v>4.8831301148873862</v>
      </c>
      <c r="Z38" s="12">
        <f t="shared" si="0"/>
        <v>60.383370838829819</v>
      </c>
      <c r="AA38" s="1">
        <f t="shared" si="1"/>
        <v>8.5429789389131159</v>
      </c>
      <c r="AB38" s="1">
        <f t="shared" si="2"/>
        <v>2.6530990493518991</v>
      </c>
    </row>
    <row r="39" spans="1:28" x14ac:dyDescent="0.3">
      <c r="A39" s="3">
        <v>1994</v>
      </c>
      <c r="B39" s="2">
        <v>8394860.3699999992</v>
      </c>
      <c r="C39" s="2">
        <v>38007271.990000002</v>
      </c>
      <c r="D39" s="1">
        <v>21.63</v>
      </c>
      <c r="E39" s="2">
        <v>1757399.18</v>
      </c>
      <c r="F39" s="2">
        <v>742392</v>
      </c>
      <c r="G39" s="2">
        <v>739141</v>
      </c>
      <c r="H39" s="2">
        <v>1728438.9792083334</v>
      </c>
      <c r="I39" s="2">
        <v>2115844</v>
      </c>
      <c r="J39" s="2">
        <v>26981.4</v>
      </c>
      <c r="K39" s="2">
        <v>1175402.3499999999</v>
      </c>
      <c r="L39" s="2">
        <v>1215.1067570744926</v>
      </c>
      <c r="M39" s="2">
        <v>1720.105727100912</v>
      </c>
      <c r="N39" s="2">
        <v>188683.05</v>
      </c>
      <c r="O39" s="2">
        <v>131964.16</v>
      </c>
      <c r="P39" s="2">
        <v>170</v>
      </c>
      <c r="Q39" s="2">
        <v>148.50299999999999</v>
      </c>
      <c r="R39" s="2">
        <v>698834</v>
      </c>
      <c r="S39" s="2">
        <v>26.587520000000001</v>
      </c>
      <c r="T39" s="2">
        <v>20.850790000000007</v>
      </c>
      <c r="U39" s="2">
        <v>170</v>
      </c>
      <c r="V39" s="2">
        <v>148.94510833333334</v>
      </c>
      <c r="W39" s="2">
        <v>2.61</v>
      </c>
      <c r="X39" s="6">
        <v>12491</v>
      </c>
      <c r="Y39" s="12">
        <f t="shared" si="3"/>
        <v>5.0105798108859467</v>
      </c>
      <c r="Z39" s="12">
        <f t="shared" si="0"/>
        <v>103.1563591215954</v>
      </c>
      <c r="AA39" s="1">
        <f t="shared" si="1"/>
        <v>8.2573539343954039</v>
      </c>
      <c r="AB39" s="1">
        <f t="shared" si="2"/>
        <v>2.5643956317998149</v>
      </c>
    </row>
    <row r="40" spans="1:28" x14ac:dyDescent="0.3">
      <c r="A40" s="3">
        <v>1995</v>
      </c>
      <c r="B40" s="2">
        <v>13243474.949999999</v>
      </c>
      <c r="C40" s="2">
        <v>39509191.200000003</v>
      </c>
      <c r="D40" s="1">
        <v>22.09</v>
      </c>
      <c r="E40" s="2">
        <v>1788393.59</v>
      </c>
      <c r="F40" s="2">
        <v>1016465</v>
      </c>
      <c r="G40" s="2">
        <v>1127749</v>
      </c>
      <c r="H40" s="2">
        <v>1724771.873533</v>
      </c>
      <c r="I40" s="2">
        <v>2728116</v>
      </c>
      <c r="J40" s="2">
        <v>26109.94</v>
      </c>
      <c r="K40" s="2">
        <v>1479088.5500000003</v>
      </c>
      <c r="L40" s="2">
        <v>1564.3020388197442</v>
      </c>
      <c r="M40" s="2">
        <v>1971.2599676945085</v>
      </c>
      <c r="N40" s="2">
        <v>417312.32</v>
      </c>
      <c r="O40" s="2">
        <v>654740.6</v>
      </c>
      <c r="P40" s="2">
        <v>290</v>
      </c>
      <c r="Q40" s="2">
        <v>176.84299999999999</v>
      </c>
      <c r="R40" s="2">
        <v>872536</v>
      </c>
      <c r="S40" s="2">
        <v>41.640210000000003</v>
      </c>
      <c r="T40" s="2">
        <v>33.345191666666665</v>
      </c>
      <c r="U40" s="2">
        <v>290</v>
      </c>
      <c r="V40" s="2">
        <v>176.84209999999999</v>
      </c>
      <c r="W40" s="2">
        <v>2.81</v>
      </c>
      <c r="X40" s="6">
        <v>10629</v>
      </c>
      <c r="Y40" s="12">
        <f t="shared" si="3"/>
        <v>5.1513771035718419</v>
      </c>
      <c r="Z40" s="12">
        <f t="shared" si="0"/>
        <v>161.55897416000622</v>
      </c>
      <c r="AA40" s="1">
        <f t="shared" si="1"/>
        <v>9.2467742371048534</v>
      </c>
      <c r="AB40" s="1">
        <f t="shared" si="2"/>
        <v>2.8716690177344262</v>
      </c>
    </row>
    <row r="41" spans="1:28" x14ac:dyDescent="0.3">
      <c r="A41" s="3">
        <v>1996</v>
      </c>
      <c r="B41" s="2">
        <v>28486493.41</v>
      </c>
      <c r="C41" s="2">
        <v>39431027.259999998</v>
      </c>
      <c r="D41" s="1">
        <v>22.56</v>
      </c>
      <c r="E41" s="2">
        <v>1748061.68</v>
      </c>
      <c r="F41" s="2">
        <v>3352386</v>
      </c>
      <c r="G41" s="2">
        <v>2308867</v>
      </c>
      <c r="H41" s="2">
        <v>4328606.7906256579</v>
      </c>
      <c r="I41" s="2">
        <v>5478395</v>
      </c>
      <c r="J41" s="2">
        <v>25375</v>
      </c>
      <c r="K41" s="2">
        <v>2226878</v>
      </c>
      <c r="L41" s="2">
        <v>1372.1888218007762</v>
      </c>
      <c r="M41" s="2">
        <v>1758.0114905227758</v>
      </c>
      <c r="N41" s="2">
        <v>954096</v>
      </c>
      <c r="O41" s="2">
        <v>383165</v>
      </c>
      <c r="P41" s="2">
        <v>476.5</v>
      </c>
      <c r="Q41" s="2">
        <v>417.33300000000003</v>
      </c>
      <c r="R41" s="2">
        <v>1675799</v>
      </c>
      <c r="S41" s="2">
        <v>84.630849999999995</v>
      </c>
      <c r="T41" s="2">
        <v>66.648920000000004</v>
      </c>
      <c r="U41" s="2">
        <v>476.5</v>
      </c>
      <c r="V41" s="2">
        <v>417.33264166666669</v>
      </c>
      <c r="W41" s="2">
        <v>2.93</v>
      </c>
      <c r="X41" s="6">
        <v>16816</v>
      </c>
      <c r="Y41" s="12">
        <f t="shared" si="3"/>
        <v>5.3023124527064978</v>
      </c>
      <c r="Z41" s="12">
        <f t="shared" si="0"/>
        <v>328.35745324745864</v>
      </c>
      <c r="AA41" s="1">
        <f t="shared" si="1"/>
        <v>7.6945166273127699</v>
      </c>
      <c r="AB41" s="1">
        <f t="shared" si="2"/>
        <v>2.3896014370536549</v>
      </c>
    </row>
    <row r="42" spans="1:28" x14ac:dyDescent="0.3">
      <c r="A42" s="3">
        <v>1997</v>
      </c>
      <c r="B42" s="2">
        <v>41943151</v>
      </c>
      <c r="C42" s="2">
        <v>41943151</v>
      </c>
      <c r="D42" s="1">
        <v>23.02</v>
      </c>
      <c r="E42" s="2">
        <v>1822030.89</v>
      </c>
      <c r="F42" s="2">
        <v>5758352</v>
      </c>
      <c r="G42" s="2">
        <v>4227154</v>
      </c>
      <c r="H42" s="2">
        <v>8144732.565845333</v>
      </c>
      <c r="I42" s="2">
        <v>9166771</v>
      </c>
      <c r="J42" s="2">
        <v>23837</v>
      </c>
      <c r="K42" s="2">
        <v>2164138</v>
      </c>
      <c r="L42" s="2">
        <v>5573.2451732520185</v>
      </c>
      <c r="M42" s="2">
        <v>1538.8228517291366</v>
      </c>
      <c r="N42" s="2">
        <v>3133086</v>
      </c>
      <c r="O42" s="2">
        <v>662623</v>
      </c>
      <c r="P42" s="2">
        <v>504.25</v>
      </c>
      <c r="Q42" s="2">
        <v>488.63499999999999</v>
      </c>
      <c r="R42" s="2">
        <v>3004685</v>
      </c>
      <c r="S42" s="2">
        <v>116.45984</v>
      </c>
      <c r="T42" s="2">
        <v>100.00016749999999</v>
      </c>
      <c r="U42" s="2">
        <v>504.25</v>
      </c>
      <c r="V42" s="2">
        <v>488.58986666666669</v>
      </c>
      <c r="W42" s="2">
        <v>2.34</v>
      </c>
      <c r="X42" s="6">
        <v>19040</v>
      </c>
      <c r="Y42" s="12">
        <f t="shared" si="3"/>
        <v>5.4263865640998299</v>
      </c>
      <c r="Z42" s="12">
        <f t="shared" si="0"/>
        <v>451.85008147745788</v>
      </c>
      <c r="AA42" s="1">
        <f t="shared" si="1"/>
        <v>6.0556709783039997</v>
      </c>
      <c r="AB42" s="1">
        <f t="shared" si="2"/>
        <v>1.8806431609639749</v>
      </c>
    </row>
    <row r="43" spans="1:28" x14ac:dyDescent="0.3">
      <c r="A43" s="3">
        <v>1998</v>
      </c>
      <c r="B43" s="2">
        <v>50012967</v>
      </c>
      <c r="C43" s="2">
        <v>42066487</v>
      </c>
      <c r="D43" s="1">
        <v>23.48</v>
      </c>
      <c r="E43" s="2">
        <v>1791359.15</v>
      </c>
      <c r="F43" s="2">
        <v>3244816</v>
      </c>
      <c r="G43" s="2">
        <v>5344605.67</v>
      </c>
      <c r="H43" s="2">
        <v>9376570.6730010919</v>
      </c>
      <c r="I43" s="2">
        <v>10674692.618787641</v>
      </c>
      <c r="J43" s="2">
        <v>23331</v>
      </c>
      <c r="K43" s="2">
        <v>2317604</v>
      </c>
      <c r="L43" s="2">
        <v>1819.3992058905108</v>
      </c>
      <c r="M43" s="2">
        <v>1685.4412331871345</v>
      </c>
      <c r="N43" s="2">
        <v>945171</v>
      </c>
      <c r="O43" s="2">
        <v>333126</v>
      </c>
      <c r="P43" s="2">
        <v>564.5</v>
      </c>
      <c r="Q43" s="2">
        <v>548</v>
      </c>
      <c r="R43" s="2">
        <v>3717323</v>
      </c>
      <c r="S43" s="2">
        <v>151.28823</v>
      </c>
      <c r="T43" s="2">
        <v>135.78224083333333</v>
      </c>
      <c r="U43" s="2">
        <v>564.5</v>
      </c>
      <c r="V43" s="2">
        <v>547.55434999999989</v>
      </c>
      <c r="W43" s="2">
        <v>1.55</v>
      </c>
      <c r="X43" s="6">
        <v>15457</v>
      </c>
      <c r="Y43" s="12">
        <f t="shared" si="3"/>
        <v>5.5104955558433772</v>
      </c>
      <c r="Z43" s="12">
        <f t="shared" si="0"/>
        <v>586.98001862341891</v>
      </c>
      <c r="AA43" s="1">
        <f t="shared" si="1"/>
        <v>5.2994559313428029</v>
      </c>
      <c r="AB43" s="1">
        <f t="shared" si="2"/>
        <v>1.6457937674977647</v>
      </c>
    </row>
    <row r="44" spans="1:28" x14ac:dyDescent="0.3">
      <c r="A44" s="3">
        <v>1999</v>
      </c>
      <c r="B44" s="2">
        <v>59344600</v>
      </c>
      <c r="C44" s="2">
        <v>39554925</v>
      </c>
      <c r="D44" s="1">
        <v>23.95</v>
      </c>
      <c r="E44" s="2">
        <v>1651907.5</v>
      </c>
      <c r="F44" s="2">
        <v>3959497</v>
      </c>
      <c r="G44" s="2">
        <v>6416903.2420000006</v>
      </c>
      <c r="H44" s="2">
        <v>10077585.286595989</v>
      </c>
      <c r="I44" s="2">
        <v>11752215.60538844</v>
      </c>
      <c r="J44" s="2">
        <v>22712</v>
      </c>
      <c r="K44" s="2">
        <v>3552559</v>
      </c>
      <c r="L44" s="2">
        <v>1906.3062411520905</v>
      </c>
      <c r="M44" s="2">
        <v>1712.0954270502477</v>
      </c>
      <c r="N44" s="2">
        <v>2694387</v>
      </c>
      <c r="O44" s="2">
        <v>513890</v>
      </c>
      <c r="P44" s="2">
        <v>648.25</v>
      </c>
      <c r="Q44" s="2">
        <v>606</v>
      </c>
      <c r="R44" s="2">
        <v>4909970</v>
      </c>
      <c r="S44" s="2">
        <v>181.58866</v>
      </c>
      <c r="T44" s="2">
        <v>167.78596583333334</v>
      </c>
      <c r="U44" s="2">
        <v>648.25</v>
      </c>
      <c r="V44" s="2">
        <v>605.69378333333339</v>
      </c>
      <c r="W44" s="2">
        <v>2.19</v>
      </c>
      <c r="X44" s="6">
        <v>16037</v>
      </c>
      <c r="Y44" s="12">
        <f t="shared" si="3"/>
        <v>5.6311754085163477</v>
      </c>
      <c r="Z44" s="12">
        <f t="shared" si="0"/>
        <v>704.54201908900438</v>
      </c>
      <c r="AA44" s="1">
        <f t="shared" si="1"/>
        <v>5.1812515927592511</v>
      </c>
      <c r="AB44" s="1">
        <f t="shared" si="2"/>
        <v>1.6090843455774071</v>
      </c>
    </row>
    <row r="45" spans="1:28" x14ac:dyDescent="0.3">
      <c r="A45" s="3">
        <v>2000</v>
      </c>
      <c r="B45" s="2">
        <v>79655692</v>
      </c>
      <c r="C45" s="2">
        <v>41013293</v>
      </c>
      <c r="D45" s="1">
        <v>24.41</v>
      </c>
      <c r="E45" s="2">
        <v>1680321.74</v>
      </c>
      <c r="F45" s="2">
        <v>8204043.4500000002</v>
      </c>
      <c r="G45" s="2">
        <v>7662865.2579999994</v>
      </c>
      <c r="H45" s="2">
        <v>15302078.500781957</v>
      </c>
      <c r="I45" s="2">
        <v>17371995.786291957</v>
      </c>
      <c r="J45" s="2">
        <v>21899</v>
      </c>
      <c r="K45" s="2">
        <v>7002662</v>
      </c>
      <c r="L45" s="2">
        <v>2116.8420673529408</v>
      </c>
      <c r="M45" s="2">
        <v>1728.0290963382354</v>
      </c>
      <c r="N45" s="2">
        <v>2820326</v>
      </c>
      <c r="O45" s="2">
        <v>897574</v>
      </c>
      <c r="P45" s="2">
        <v>700</v>
      </c>
      <c r="Q45" s="2">
        <v>680</v>
      </c>
      <c r="R45" s="2">
        <v>5790841</v>
      </c>
      <c r="S45" s="2">
        <v>205.97792999999999</v>
      </c>
      <c r="T45" s="2">
        <v>194.97653514554165</v>
      </c>
      <c r="U45" s="2">
        <v>699.75</v>
      </c>
      <c r="V45" s="2">
        <v>679.93</v>
      </c>
      <c r="W45" s="2">
        <v>3.38</v>
      </c>
      <c r="X45" s="6">
        <v>15883</v>
      </c>
      <c r="Y45" s="12">
        <f t="shared" si="3"/>
        <v>5.8215091373242007</v>
      </c>
      <c r="Z45" s="12">
        <f t="shared" si="0"/>
        <v>799.16943431364928</v>
      </c>
      <c r="AA45" s="1">
        <f t="shared" si="1"/>
        <v>5.0991144320061759</v>
      </c>
      <c r="AB45" s="1">
        <f t="shared" si="2"/>
        <v>1.5835759105609242</v>
      </c>
    </row>
    <row r="46" spans="1:28" x14ac:dyDescent="0.3">
      <c r="A46" s="3">
        <v>2001</v>
      </c>
      <c r="B46" s="2">
        <v>88945596</v>
      </c>
      <c r="C46" s="2">
        <v>42405381</v>
      </c>
      <c r="D46" s="1">
        <v>24.87</v>
      </c>
      <c r="E46" s="2">
        <v>1705013.11</v>
      </c>
      <c r="F46" s="2">
        <v>8524398.5422900245</v>
      </c>
      <c r="G46" s="2">
        <v>9573602.56417666</v>
      </c>
      <c r="H46" s="2">
        <v>19656581.003881842</v>
      </c>
      <c r="I46" s="2">
        <v>22353756.61814351</v>
      </c>
      <c r="J46" s="2">
        <v>22530</v>
      </c>
      <c r="K46" s="2">
        <v>10769805</v>
      </c>
      <c r="L46" s="2">
        <v>2094.3498000345303</v>
      </c>
      <c r="M46" s="2">
        <v>1761.3241633448433</v>
      </c>
      <c r="N46" s="2">
        <v>3763390</v>
      </c>
      <c r="O46" s="2">
        <v>1351344</v>
      </c>
      <c r="P46" s="2">
        <v>763</v>
      </c>
      <c r="Q46" s="2">
        <v>724</v>
      </c>
      <c r="R46" s="2">
        <v>6478295</v>
      </c>
      <c r="S46" s="2">
        <v>231.27564000000001</v>
      </c>
      <c r="T46" s="2">
        <v>219.40901833333336</v>
      </c>
      <c r="U46" s="2">
        <v>763</v>
      </c>
      <c r="V46" s="2">
        <v>724.25583333333327</v>
      </c>
      <c r="W46" s="2">
        <v>2.83</v>
      </c>
      <c r="X46" s="6">
        <v>12435.93</v>
      </c>
      <c r="Y46" s="12">
        <f t="shared" si="3"/>
        <v>5.9862578459104752</v>
      </c>
      <c r="Z46" s="12">
        <f t="shared" si="0"/>
        <v>897.32148676961276</v>
      </c>
      <c r="AA46" s="1">
        <f t="shared" si="1"/>
        <v>5.0901653462828556</v>
      </c>
      <c r="AB46" s="1">
        <f t="shared" si="2"/>
        <v>1.5807966913921911</v>
      </c>
    </row>
    <row r="47" spans="1:28" x14ac:dyDescent="0.3">
      <c r="A47" s="3">
        <v>2002</v>
      </c>
      <c r="B47" s="2">
        <v>107840166</v>
      </c>
      <c r="C47" s="2">
        <v>38650110</v>
      </c>
      <c r="D47" s="1">
        <v>25.33</v>
      </c>
      <c r="E47" s="2">
        <v>1525622.09</v>
      </c>
      <c r="F47" s="2">
        <v>11334073.75436019</v>
      </c>
      <c r="G47" s="2">
        <v>11886539.248467401</v>
      </c>
      <c r="H47" s="2">
        <v>23594234.536375705</v>
      </c>
      <c r="I47" s="2">
        <v>28609858.960679039</v>
      </c>
      <c r="J47" s="2">
        <v>22470</v>
      </c>
      <c r="K47" s="2">
        <v>15958078</v>
      </c>
      <c r="L47" s="2">
        <v>2445.479517197818</v>
      </c>
      <c r="M47" s="2">
        <v>1598.9528374705715</v>
      </c>
      <c r="N47" s="2">
        <v>9791195</v>
      </c>
      <c r="O47" s="2">
        <v>3005003</v>
      </c>
      <c r="P47" s="2">
        <v>1401</v>
      </c>
      <c r="Q47" s="2">
        <v>1161</v>
      </c>
      <c r="R47" s="2">
        <v>7701119.5</v>
      </c>
      <c r="S47" s="2">
        <v>303.46946000000003</v>
      </c>
      <c r="T47" s="2">
        <v>268.63035999999994</v>
      </c>
      <c r="U47" s="2">
        <v>1401</v>
      </c>
      <c r="V47" s="2">
        <v>1161</v>
      </c>
      <c r="W47" s="2">
        <v>1.59</v>
      </c>
      <c r="X47" s="6">
        <v>11960</v>
      </c>
      <c r="Y47" s="12">
        <f t="shared" si="3"/>
        <v>6.0814393456604519</v>
      </c>
      <c r="Z47" s="12">
        <f t="shared" si="0"/>
        <v>1177.4247691472026</v>
      </c>
      <c r="AA47" s="1">
        <f t="shared" si="1"/>
        <v>7.2362130868380801</v>
      </c>
      <c r="AB47" s="1">
        <f t="shared" si="2"/>
        <v>2.2472711449807701</v>
      </c>
    </row>
    <row r="48" spans="1:28" x14ac:dyDescent="0.3">
      <c r="A48" s="3">
        <v>2003</v>
      </c>
      <c r="B48" s="2">
        <v>134227833</v>
      </c>
      <c r="C48" s="2">
        <v>35652678</v>
      </c>
      <c r="D48" s="1">
        <v>25.8</v>
      </c>
      <c r="E48" s="2">
        <v>1382047.45</v>
      </c>
      <c r="F48" s="2">
        <v>15566420.217162699</v>
      </c>
      <c r="G48" s="2">
        <v>15194472.319484342</v>
      </c>
      <c r="H48" s="2">
        <v>31606212.037423573</v>
      </c>
      <c r="I48" s="2">
        <v>38722975.561730891</v>
      </c>
      <c r="J48" s="2">
        <v>24794</v>
      </c>
      <c r="K48" s="2">
        <v>23792313</v>
      </c>
      <c r="L48" s="2">
        <v>4975.0560496650141</v>
      </c>
      <c r="M48" s="2">
        <v>1708.2207680817169</v>
      </c>
      <c r="N48" s="2">
        <v>16101278</v>
      </c>
      <c r="O48" s="2">
        <v>3815479</v>
      </c>
      <c r="P48" s="2">
        <v>1598</v>
      </c>
      <c r="Q48" s="2">
        <v>1607</v>
      </c>
      <c r="R48" s="2">
        <v>11046649.91</v>
      </c>
      <c r="S48" s="2">
        <v>385.66174999999998</v>
      </c>
      <c r="T48" s="2">
        <v>352.14891838375001</v>
      </c>
      <c r="U48" s="2">
        <v>1598</v>
      </c>
      <c r="V48" s="2">
        <v>1607</v>
      </c>
      <c r="W48" s="2">
        <v>2.27</v>
      </c>
      <c r="X48" s="6">
        <v>20666</v>
      </c>
      <c r="Y48" s="12">
        <f t="shared" si="3"/>
        <v>6.2194880188069437</v>
      </c>
      <c r="Z48" s="12">
        <f t="shared" si="0"/>
        <v>1496.3209047877704</v>
      </c>
      <c r="AA48" s="1">
        <f t="shared" si="1"/>
        <v>6.6421192287380029</v>
      </c>
      <c r="AB48" s="1">
        <f t="shared" si="2"/>
        <v>2.0627699468130443</v>
      </c>
    </row>
    <row r="49" spans="1:28" x14ac:dyDescent="0.3">
      <c r="A49" s="3">
        <v>2004</v>
      </c>
      <c r="B49" s="2">
        <v>212683082</v>
      </c>
      <c r="C49" s="2">
        <v>42172343</v>
      </c>
      <c r="D49" s="1">
        <v>26.26</v>
      </c>
      <c r="E49" s="2">
        <v>1605892.5</v>
      </c>
      <c r="F49" s="2">
        <v>23825754.726529751</v>
      </c>
      <c r="G49" s="2">
        <v>25857924.70187977</v>
      </c>
      <c r="H49" s="2">
        <v>46752251.276917011</v>
      </c>
      <c r="I49" s="2">
        <v>54618933.176917009</v>
      </c>
      <c r="J49" s="2">
        <v>27475</v>
      </c>
      <c r="K49" s="2">
        <v>29526919</v>
      </c>
      <c r="L49" s="2">
        <v>3600.8031306187204</v>
      </c>
      <c r="M49" s="2">
        <v>1812.1411739820205</v>
      </c>
      <c r="N49" s="2">
        <v>14081545</v>
      </c>
      <c r="O49" s="2">
        <v>3846790</v>
      </c>
      <c r="P49" s="2">
        <v>1918</v>
      </c>
      <c r="Q49" s="2">
        <v>1891</v>
      </c>
      <c r="R49" s="2">
        <v>17092000</v>
      </c>
      <c r="S49" s="2">
        <v>459.65073000000001</v>
      </c>
      <c r="T49" s="2">
        <v>428.73086333333339</v>
      </c>
      <c r="U49" s="2">
        <v>1918</v>
      </c>
      <c r="V49" s="2">
        <v>1891</v>
      </c>
      <c r="W49" s="2">
        <v>2.68</v>
      </c>
      <c r="X49" s="6">
        <v>23498</v>
      </c>
      <c r="Y49" s="12">
        <f t="shared" si="3"/>
        <v>6.3861702977109696</v>
      </c>
      <c r="Z49" s="12">
        <f t="shared" si="0"/>
        <v>1783.3891906572514</v>
      </c>
      <c r="AA49" s="1">
        <f t="shared" si="1"/>
        <v>6.8682005560970714</v>
      </c>
      <c r="AB49" s="1">
        <f t="shared" si="2"/>
        <v>2.1329815391605811</v>
      </c>
    </row>
    <row r="50" spans="1:28" x14ac:dyDescent="0.3">
      <c r="A50" s="3">
        <v>2005</v>
      </c>
      <c r="B50" s="7">
        <v>304086815</v>
      </c>
      <c r="C50" s="8">
        <v>46523649</v>
      </c>
      <c r="D50" s="1">
        <v>26.78</v>
      </c>
      <c r="E50" s="8">
        <v>1740763.63840455</v>
      </c>
      <c r="F50" s="2">
        <v>40707316</v>
      </c>
      <c r="G50" s="2">
        <v>43024279</v>
      </c>
      <c r="H50" s="2">
        <v>69851801</v>
      </c>
      <c r="I50" s="2">
        <v>78793086</v>
      </c>
      <c r="J50" s="2">
        <v>31199</v>
      </c>
      <c r="K50" s="2">
        <v>33423385</v>
      </c>
      <c r="L50" s="2">
        <v>2822.19</v>
      </c>
      <c r="M50" s="2">
        <v>2254.9514306220099</v>
      </c>
      <c r="N50" s="2">
        <v>12508229</v>
      </c>
      <c r="O50" s="2">
        <v>3939868</v>
      </c>
      <c r="P50" s="2">
        <v>2147</v>
      </c>
      <c r="Q50" s="2">
        <v>2090</v>
      </c>
      <c r="R50" s="2">
        <v>23344000</v>
      </c>
      <c r="S50" s="2">
        <v>525.64892999999995</v>
      </c>
      <c r="T50" s="2">
        <v>497.13328999999999</v>
      </c>
      <c r="U50" s="2">
        <v>2147</v>
      </c>
      <c r="V50" s="2">
        <v>2090</v>
      </c>
      <c r="W50" s="2">
        <v>3.39</v>
      </c>
      <c r="X50" s="6">
        <v>29636</v>
      </c>
      <c r="Y50" s="12">
        <f t="shared" si="3"/>
        <v>6.6026614708033717</v>
      </c>
      <c r="Z50" s="12">
        <f t="shared" si="0"/>
        <v>2039.4542174284159</v>
      </c>
      <c r="AA50" s="1">
        <f t="shared" si="1"/>
        <v>6.9508371684310237</v>
      </c>
      <c r="AB50" s="1">
        <f t="shared" si="2"/>
        <v>2.1586450833636719</v>
      </c>
    </row>
    <row r="51" spans="1:28" x14ac:dyDescent="0.3">
      <c r="A51" s="3">
        <v>2006</v>
      </c>
      <c r="B51" s="7">
        <v>393926240</v>
      </c>
      <c r="C51" s="7">
        <v>51116533</v>
      </c>
      <c r="D51" s="1">
        <v>27.24</v>
      </c>
      <c r="E51" s="8">
        <v>1876524.7063142438</v>
      </c>
      <c r="F51" s="2">
        <v>62047285</v>
      </c>
      <c r="G51" s="2">
        <v>55278811</v>
      </c>
      <c r="H51" s="2">
        <v>109097634</v>
      </c>
      <c r="I51" s="2">
        <v>117255400</v>
      </c>
      <c r="J51" s="2">
        <v>27252</v>
      </c>
      <c r="K51" s="2">
        <v>36258536</v>
      </c>
      <c r="L51" s="2">
        <v>5823</v>
      </c>
      <c r="M51" s="2">
        <v>2416</v>
      </c>
      <c r="N51" s="2">
        <v>13331358</v>
      </c>
      <c r="O51" s="2">
        <v>2912586</v>
      </c>
      <c r="P51" s="2">
        <v>2147</v>
      </c>
      <c r="Q51" s="2">
        <v>2147</v>
      </c>
      <c r="R51" s="2">
        <v>44318000</v>
      </c>
      <c r="S51" s="2">
        <v>615.00924809999992</v>
      </c>
      <c r="T51" s="2">
        <v>564.39249982352942</v>
      </c>
      <c r="U51" s="2">
        <v>2147</v>
      </c>
      <c r="V51" s="2">
        <v>2147</v>
      </c>
      <c r="W51" s="2">
        <v>3.22594</v>
      </c>
      <c r="X51" s="6">
        <v>36672</v>
      </c>
      <c r="Y51" s="12">
        <f t="shared" si="3"/>
        <v>6.8156593682546065</v>
      </c>
      <c r="Z51" s="12">
        <f t="shared" si="0"/>
        <v>2386.1614343912465</v>
      </c>
      <c r="AA51" s="1">
        <f t="shared" si="1"/>
        <v>6.13253590169428</v>
      </c>
      <c r="AB51" s="1">
        <f t="shared" si="2"/>
        <v>1.9045142551845589</v>
      </c>
    </row>
    <row r="52" spans="1:28" x14ac:dyDescent="0.3">
      <c r="A52" s="3">
        <v>2007</v>
      </c>
      <c r="B52" s="7">
        <v>494600000</v>
      </c>
      <c r="C52" s="7">
        <v>55600000</v>
      </c>
      <c r="D52" s="1">
        <v>27.69</v>
      </c>
      <c r="E52" s="8">
        <v>2007945.1065366557</v>
      </c>
      <c r="F52" s="2">
        <v>71583050</v>
      </c>
      <c r="G52" s="2">
        <v>69750312</v>
      </c>
      <c r="H52" s="2">
        <v>119059615</v>
      </c>
      <c r="I52" s="2">
        <v>126462056</v>
      </c>
      <c r="J52" s="2">
        <v>27316</v>
      </c>
      <c r="K52" s="2">
        <v>36035248</v>
      </c>
      <c r="L52" s="2">
        <v>2204</v>
      </c>
      <c r="M52" s="2">
        <v>2303</v>
      </c>
      <c r="N52" s="2">
        <v>9941504</v>
      </c>
      <c r="O52" s="2">
        <v>2527104</v>
      </c>
      <c r="P52" s="2">
        <v>2147</v>
      </c>
      <c r="Q52" s="2">
        <v>2147</v>
      </c>
      <c r="R52" s="2">
        <v>65609000</v>
      </c>
      <c r="S52" s="2">
        <v>753.38632892249996</v>
      </c>
      <c r="T52" s="2">
        <v>669.66778476470574</v>
      </c>
      <c r="U52" s="2">
        <v>2147</v>
      </c>
      <c r="V52" s="2">
        <v>2147</v>
      </c>
      <c r="W52" s="2">
        <v>2.8526699999999998</v>
      </c>
      <c r="X52" s="6">
        <v>33477</v>
      </c>
      <c r="Y52" s="12">
        <f t="shared" si="3"/>
        <v>7.010087638354995</v>
      </c>
      <c r="Z52" s="12">
        <f t="shared" si="0"/>
        <v>2923.0477571292772</v>
      </c>
      <c r="AA52" s="1">
        <f t="shared" si="1"/>
        <v>5.1489607457968507</v>
      </c>
      <c r="AB52" s="1">
        <f t="shared" si="2"/>
        <v>1.5990561322350467</v>
      </c>
    </row>
    <row r="53" spans="1:28" x14ac:dyDescent="0.3">
      <c r="A53" s="3">
        <v>2008</v>
      </c>
      <c r="B53" s="7">
        <v>677600000</v>
      </c>
      <c r="C53" s="7">
        <v>58500000</v>
      </c>
      <c r="D53" s="1">
        <v>28.14</v>
      </c>
      <c r="E53" s="8">
        <v>2078891.2579957356</v>
      </c>
      <c r="F53" s="2">
        <v>82432206</v>
      </c>
      <c r="G53" s="2">
        <v>83666078</v>
      </c>
      <c r="H53" s="2">
        <v>165362526</v>
      </c>
      <c r="I53" s="2">
        <v>174132756</v>
      </c>
      <c r="J53" s="2">
        <v>29863</v>
      </c>
      <c r="K53" s="2">
        <v>30573280</v>
      </c>
      <c r="L53" s="2">
        <v>2302</v>
      </c>
      <c r="M53" s="2">
        <v>2486</v>
      </c>
      <c r="N53" s="2">
        <v>10216455</v>
      </c>
      <c r="O53" s="2">
        <v>3536856</v>
      </c>
      <c r="P53" s="2">
        <v>2147</v>
      </c>
      <c r="Q53" s="2">
        <v>2147</v>
      </c>
      <c r="R53" s="2">
        <v>83886000</v>
      </c>
      <c r="S53" s="2">
        <v>993.71656784877746</v>
      </c>
      <c r="T53" s="2">
        <v>881.68051138235273</v>
      </c>
      <c r="U53" s="2">
        <v>2147</v>
      </c>
      <c r="V53" s="2">
        <v>2147</v>
      </c>
      <c r="W53" s="2">
        <v>3.8391000000000002</v>
      </c>
      <c r="X53" s="6">
        <v>42299</v>
      </c>
      <c r="Y53" s="12">
        <f t="shared" si="3"/>
        <v>7.2792119128790818</v>
      </c>
      <c r="Z53" s="12">
        <f t="shared" si="0"/>
        <v>3855.4999916535166</v>
      </c>
      <c r="AA53" s="1">
        <f t="shared" si="1"/>
        <v>4.053551552531264</v>
      </c>
      <c r="AB53" s="1">
        <f t="shared" si="2"/>
        <v>1.2588669417798957</v>
      </c>
    </row>
    <row r="54" spans="1:28" x14ac:dyDescent="0.3">
      <c r="A54" s="3">
        <v>2009</v>
      </c>
      <c r="B54" s="7">
        <v>707300000</v>
      </c>
      <c r="C54" s="7">
        <v>56700000</v>
      </c>
      <c r="D54" s="9">
        <v>28.59</v>
      </c>
      <c r="E54" s="8">
        <v>1983210.9129066106</v>
      </c>
      <c r="F54" s="2">
        <v>53230829</v>
      </c>
      <c r="G54" s="2">
        <v>98354574</v>
      </c>
      <c r="H54" s="2">
        <v>177979211</v>
      </c>
      <c r="I54" s="2">
        <v>187499062</v>
      </c>
      <c r="J54" s="2">
        <v>35137</v>
      </c>
      <c r="K54" s="2">
        <v>53200513</v>
      </c>
      <c r="L54" s="2">
        <v>786</v>
      </c>
      <c r="M54" s="2">
        <v>2447</v>
      </c>
      <c r="N54" s="2">
        <v>11165034</v>
      </c>
      <c r="O54" s="2">
        <v>4096451</v>
      </c>
      <c r="P54" s="2">
        <v>2147</v>
      </c>
      <c r="Q54" s="2">
        <v>2147</v>
      </c>
      <c r="R54" s="2">
        <v>104408000</v>
      </c>
      <c r="S54" s="2">
        <v>1261.0263246000986</v>
      </c>
      <c r="T54" s="2">
        <v>1133.1714698529408</v>
      </c>
      <c r="U54" s="2">
        <v>2147</v>
      </c>
      <c r="V54" s="2">
        <v>2147</v>
      </c>
      <c r="W54" s="2">
        <v>-0.4</v>
      </c>
      <c r="X54" s="6">
        <v>35000</v>
      </c>
      <c r="Y54" s="12">
        <f t="shared" si="3"/>
        <v>7.2500950652275655</v>
      </c>
      <c r="Z54" s="12">
        <f t="shared" si="0"/>
        <v>4892.629489408313</v>
      </c>
      <c r="AA54" s="1">
        <f t="shared" si="1"/>
        <v>3.1815109112065714</v>
      </c>
      <c r="AB54" s="1">
        <f t="shared" si="2"/>
        <v>0.98804686683433884</v>
      </c>
    </row>
    <row r="55" spans="1:28" x14ac:dyDescent="0.3">
      <c r="A55" s="3">
        <v>2010</v>
      </c>
      <c r="B55" s="7">
        <v>1016800000</v>
      </c>
      <c r="C55" s="8">
        <v>55800000</v>
      </c>
      <c r="D55" s="9">
        <v>29.03</v>
      </c>
      <c r="E55" s="8">
        <v>1922149.5005167068</v>
      </c>
      <c r="F55" s="2">
        <v>80380441</v>
      </c>
      <c r="G55" s="2">
        <v>116481561</v>
      </c>
      <c r="H55" s="2">
        <v>218107599</v>
      </c>
      <c r="I55" s="2">
        <v>233160823</v>
      </c>
      <c r="J55" s="2">
        <v>37027</v>
      </c>
      <c r="K55" s="2">
        <v>90201162</v>
      </c>
      <c r="L55" s="2">
        <v>2361</v>
      </c>
      <c r="M55" s="2">
        <v>2787</v>
      </c>
      <c r="N55" s="2">
        <v>20427119</v>
      </c>
      <c r="O55" s="2">
        <v>7386508</v>
      </c>
      <c r="P55" s="2">
        <v>2594</v>
      </c>
      <c r="Q55" s="2">
        <v>2582</v>
      </c>
      <c r="R55" s="2">
        <v>128448000</v>
      </c>
      <c r="S55" s="2">
        <v>1606.5475375405256</v>
      </c>
      <c r="T55" s="2">
        <v>1462.1567352941172</v>
      </c>
      <c r="U55" s="2">
        <v>2594</v>
      </c>
      <c r="V55" s="2">
        <v>2582</v>
      </c>
      <c r="W55" s="2">
        <v>1.6</v>
      </c>
      <c r="X55" s="6">
        <v>29500</v>
      </c>
      <c r="Y55" s="12">
        <f t="shared" si="3"/>
        <v>7.3660965862712064</v>
      </c>
      <c r="Z55" s="12">
        <f t="shared" si="0"/>
        <v>6233.2099695061897</v>
      </c>
      <c r="AA55" s="1">
        <f t="shared" si="1"/>
        <v>3.0654597933111605</v>
      </c>
      <c r="AB55" s="1">
        <f t="shared" si="2"/>
        <v>0.95200614699104358</v>
      </c>
    </row>
    <row r="56" spans="1:28" x14ac:dyDescent="0.3">
      <c r="A56" s="3">
        <v>2011</v>
      </c>
      <c r="B56" s="7">
        <v>1357500000</v>
      </c>
      <c r="C56" s="8">
        <v>58100000</v>
      </c>
      <c r="D56" s="9">
        <v>29.46</v>
      </c>
      <c r="E56" s="8">
        <v>1972165.6483367276</v>
      </c>
      <c r="F56" s="2">
        <v>126614622</v>
      </c>
      <c r="G56" s="2">
        <v>178185447</v>
      </c>
      <c r="H56" s="2">
        <v>329835738</v>
      </c>
      <c r="I56" s="2">
        <v>358876218</v>
      </c>
      <c r="J56" s="2">
        <v>43443</v>
      </c>
      <c r="K56" s="2">
        <v>153820696</v>
      </c>
      <c r="L56" s="2">
        <v>2533</v>
      </c>
      <c r="M56" s="2">
        <v>3110</v>
      </c>
      <c r="N56" s="2">
        <v>29574323</v>
      </c>
      <c r="O56" s="2">
        <v>15254423</v>
      </c>
      <c r="P56" s="2">
        <v>4289</v>
      </c>
      <c r="Q56" s="2">
        <v>4289</v>
      </c>
      <c r="R56" s="2">
        <v>192749000</v>
      </c>
      <c r="S56" s="2">
        <v>2072.446323427278</v>
      </c>
      <c r="T56" s="2">
        <v>1858.4012105588229</v>
      </c>
      <c r="U56" s="2">
        <v>4289</v>
      </c>
      <c r="V56" s="2">
        <v>4289</v>
      </c>
      <c r="W56" s="2">
        <v>3.2</v>
      </c>
      <c r="X56" s="6">
        <v>29889</v>
      </c>
      <c r="Y56" s="12">
        <f t="shared" si="3"/>
        <v>7.6018116770318853</v>
      </c>
      <c r="Z56" s="12">
        <f t="shared" si="0"/>
        <v>8040.8408606629855</v>
      </c>
      <c r="AA56" s="1">
        <f t="shared" si="1"/>
        <v>4.0548209879758108</v>
      </c>
      <c r="AB56" s="1">
        <f t="shared" si="2"/>
        <v>1.2592611763900032</v>
      </c>
    </row>
    <row r="57" spans="1:28" x14ac:dyDescent="0.3">
      <c r="A57" s="3">
        <v>2012</v>
      </c>
      <c r="B57" s="7">
        <v>1635500000</v>
      </c>
      <c r="C57" s="8">
        <v>61400000</v>
      </c>
      <c r="D57" s="9">
        <v>29.89</v>
      </c>
      <c r="E57" s="8">
        <v>2054198.7286717966</v>
      </c>
      <c r="F57" s="2">
        <v>160790139</v>
      </c>
      <c r="G57" s="2">
        <v>223747362</v>
      </c>
      <c r="H57" s="2">
        <v>420093895</v>
      </c>
      <c r="I57" s="2">
        <v>464013110</v>
      </c>
      <c r="J57" s="2">
        <v>45417</v>
      </c>
      <c r="K57" s="2">
        <v>254719421</v>
      </c>
      <c r="L57" s="2">
        <v>690</v>
      </c>
      <c r="M57" s="2">
        <v>4004</v>
      </c>
      <c r="N57" s="2">
        <v>41818158</v>
      </c>
      <c r="O57" s="2">
        <v>26932360</v>
      </c>
      <c r="P57" s="2">
        <v>4289</v>
      </c>
      <c r="Q57" s="2">
        <v>4289</v>
      </c>
      <c r="R57" s="2">
        <v>275578000</v>
      </c>
      <c r="S57" s="2">
        <v>2476.5733564955972</v>
      </c>
      <c r="T57" s="2">
        <v>2251.7213723529403</v>
      </c>
      <c r="U57" s="2">
        <v>4289</v>
      </c>
      <c r="V57" s="2">
        <v>4289</v>
      </c>
      <c r="W57" s="2">
        <v>2.1</v>
      </c>
      <c r="X57" s="6">
        <v>29887</v>
      </c>
      <c r="Y57" s="12">
        <f t="shared" si="3"/>
        <v>7.7614497222495542</v>
      </c>
      <c r="Z57" s="12">
        <f t="shared" si="0"/>
        <v>9608.8048284922679</v>
      </c>
      <c r="AA57" s="1">
        <f t="shared" si="1"/>
        <v>3.4644119068814248</v>
      </c>
      <c r="AB57" s="1">
        <f t="shared" si="2"/>
        <v>1.0759043189072748</v>
      </c>
    </row>
    <row r="58" spans="1:28" x14ac:dyDescent="0.3">
      <c r="A58" s="3">
        <v>2013</v>
      </c>
      <c r="B58" s="7">
        <v>2245800000</v>
      </c>
      <c r="C58" s="8">
        <v>62200000</v>
      </c>
      <c r="D58" s="9">
        <v>30.32</v>
      </c>
      <c r="E58" s="8">
        <v>2051451.1873350923</v>
      </c>
      <c r="F58" s="10" t="s">
        <v>95</v>
      </c>
      <c r="G58" s="10" t="s">
        <v>95</v>
      </c>
      <c r="H58" s="10" t="s">
        <v>95</v>
      </c>
      <c r="I58" s="10" t="s">
        <v>95</v>
      </c>
      <c r="J58" s="2">
        <v>44791</v>
      </c>
      <c r="K58" s="2">
        <v>442978012</v>
      </c>
      <c r="L58" s="2">
        <v>2209</v>
      </c>
      <c r="M58" s="2">
        <v>4064</v>
      </c>
      <c r="N58" s="2">
        <v>62885286</v>
      </c>
      <c r="O58" s="2">
        <v>45608613</v>
      </c>
      <c r="P58" s="2">
        <v>6284</v>
      </c>
      <c r="Q58" s="2">
        <v>6048</v>
      </c>
      <c r="R58" s="2">
        <v>461148000</v>
      </c>
      <c r="S58" s="2">
        <v>3781.7275153687774</v>
      </c>
      <c r="T58" s="2">
        <v>3118.7803163823519</v>
      </c>
      <c r="U58" s="2">
        <v>6284</v>
      </c>
      <c r="V58" s="2">
        <v>6048</v>
      </c>
      <c r="W58" s="2">
        <v>1.5</v>
      </c>
      <c r="X58" s="6">
        <v>21478</v>
      </c>
      <c r="Y58" s="12">
        <f t="shared" si="3"/>
        <v>7.8778714680832964</v>
      </c>
      <c r="Z58" s="12">
        <f t="shared" si="0"/>
        <v>14672.644973107694</v>
      </c>
      <c r="AA58" s="1">
        <f t="shared" si="1"/>
        <v>3.3739345834488814</v>
      </c>
      <c r="AB58" s="1">
        <f t="shared" si="2"/>
        <v>1.0478057712574165</v>
      </c>
    </row>
    <row r="59" spans="1:28" x14ac:dyDescent="0.3">
      <c r="A59" s="3">
        <v>2014</v>
      </c>
      <c r="B59" s="7">
        <v>3031200000</v>
      </c>
      <c r="C59" s="8">
        <v>59800000</v>
      </c>
      <c r="D59" s="9">
        <v>30.74</v>
      </c>
      <c r="E59" s="8">
        <v>1945348.0806766429</v>
      </c>
      <c r="F59" s="10" t="s">
        <v>95</v>
      </c>
      <c r="G59" s="10" t="s">
        <v>95</v>
      </c>
      <c r="H59" s="10" t="s">
        <v>95</v>
      </c>
      <c r="I59" s="10" t="s">
        <v>95</v>
      </c>
      <c r="J59" s="2">
        <v>43338</v>
      </c>
      <c r="K59" s="2">
        <v>588993036</v>
      </c>
      <c r="L59" s="2">
        <v>2631</v>
      </c>
      <c r="M59" s="2">
        <v>3964</v>
      </c>
      <c r="N59" s="2">
        <v>55882849</v>
      </c>
      <c r="O59" s="2">
        <v>65136132</v>
      </c>
      <c r="P59" s="2">
        <v>6284</v>
      </c>
      <c r="Q59" s="2">
        <v>6284</v>
      </c>
      <c r="R59" s="2">
        <v>757994119</v>
      </c>
      <c r="S59" s="2">
        <v>6228.505217812376</v>
      </c>
      <c r="T59" s="2">
        <v>4906.998003647057</v>
      </c>
      <c r="U59" s="2">
        <v>6284</v>
      </c>
      <c r="V59" s="2">
        <v>6284</v>
      </c>
      <c r="W59" s="2">
        <v>1.6</v>
      </c>
      <c r="X59" s="6">
        <v>22078</v>
      </c>
      <c r="Y59" s="12">
        <f t="shared" si="3"/>
        <v>8.0039174115726297</v>
      </c>
      <c r="Z59" s="12">
        <f t="shared" si="0"/>
        <v>24165.846270708371</v>
      </c>
      <c r="AA59" s="1">
        <f t="shared" si="1"/>
        <v>2.0813099798324615</v>
      </c>
      <c r="AB59" s="1">
        <f t="shared" si="2"/>
        <v>0.64636955895418058</v>
      </c>
    </row>
    <row r="60" spans="1:28" x14ac:dyDescent="0.3">
      <c r="A60" s="3">
        <v>2015</v>
      </c>
      <c r="B60" s="7">
        <v>6025300000</v>
      </c>
      <c r="C60" s="8">
        <v>56100000</v>
      </c>
      <c r="D60" s="9">
        <v>31.16</v>
      </c>
      <c r="E60" s="8">
        <v>1800385.109114249</v>
      </c>
      <c r="F60" s="10" t="s">
        <v>95</v>
      </c>
      <c r="G60" s="10" t="s">
        <v>95</v>
      </c>
      <c r="H60" s="10" t="s">
        <v>95</v>
      </c>
      <c r="I60" s="10" t="s">
        <v>95</v>
      </c>
      <c r="J60" s="2">
        <v>42532</v>
      </c>
      <c r="K60" s="2">
        <v>813570628</v>
      </c>
      <c r="L60" s="2">
        <v>2440</v>
      </c>
      <c r="M60" s="2">
        <v>3760</v>
      </c>
      <c r="N60" s="2">
        <v>72386760</v>
      </c>
      <c r="O60" s="2">
        <v>76571010</v>
      </c>
      <c r="P60" s="2">
        <v>6284</v>
      </c>
      <c r="Q60" s="2">
        <v>6284</v>
      </c>
      <c r="R60" s="2">
        <v>1600945424</v>
      </c>
      <c r="S60" s="2">
        <v>17495.871156834964</v>
      </c>
      <c r="T60" s="2">
        <v>10391.547917735292</v>
      </c>
      <c r="U60" s="2">
        <v>6284</v>
      </c>
      <c r="V60" s="2">
        <v>6284</v>
      </c>
      <c r="W60" s="2">
        <v>0.1</v>
      </c>
      <c r="X60" s="6">
        <v>16366</v>
      </c>
      <c r="Y60" s="12">
        <f t="shared" si="3"/>
        <v>8.0119213289842008</v>
      </c>
      <c r="Z60" s="12">
        <f t="shared" si="0"/>
        <v>67881.862174419817</v>
      </c>
      <c r="AA60" s="1">
        <f t="shared" si="1"/>
        <v>0.74168433243584675</v>
      </c>
      <c r="AB60" s="1">
        <f t="shared" si="2"/>
        <v>0.23033674920367911</v>
      </c>
    </row>
    <row r="61" spans="1:28" x14ac:dyDescent="0.3">
      <c r="A61" s="3">
        <v>2016</v>
      </c>
      <c r="B61" s="8">
        <v>23751849490</v>
      </c>
      <c r="C61" s="8">
        <v>46871550</v>
      </c>
      <c r="D61" s="9">
        <v>31.57</v>
      </c>
      <c r="E61" s="8">
        <v>1446480.8362369337</v>
      </c>
      <c r="F61" s="10" t="s">
        <v>95</v>
      </c>
      <c r="G61" s="10" t="s">
        <v>95</v>
      </c>
      <c r="H61" s="10" t="s">
        <v>95</v>
      </c>
      <c r="I61" s="10" t="s">
        <v>95</v>
      </c>
      <c r="J61" s="2">
        <v>46761</v>
      </c>
      <c r="K61" s="2">
        <v>1016911350</v>
      </c>
      <c r="L61" s="2">
        <v>2474</v>
      </c>
      <c r="M61" s="2">
        <v>3682</v>
      </c>
      <c r="N61" s="2">
        <v>200696718</v>
      </c>
      <c r="O61" s="2">
        <v>96830173</v>
      </c>
      <c r="P61" s="2">
        <v>9975</v>
      </c>
      <c r="Q61" s="2">
        <v>9257</v>
      </c>
      <c r="R61" s="2">
        <v>5379462178</v>
      </c>
      <c r="S61" s="2">
        <v>113723.16251942726</v>
      </c>
      <c r="T61" s="2">
        <v>38864.389212329996</v>
      </c>
      <c r="U61" s="2">
        <v>9975</v>
      </c>
      <c r="V61" s="2">
        <v>9257</v>
      </c>
      <c r="W61" s="2">
        <v>1.3</v>
      </c>
      <c r="X61" s="6">
        <v>10991</v>
      </c>
      <c r="Y61" s="12">
        <f t="shared" si="3"/>
        <v>8.1160763062609949</v>
      </c>
      <c r="Z61" s="12">
        <f t="shared" si="0"/>
        <v>441232.10413372878</v>
      </c>
      <c r="AA61" s="1">
        <f>+P61*Y61/Z61</f>
        <v>0.18348134779063285</v>
      </c>
      <c r="AB61" s="1">
        <f t="shared" si="2"/>
        <v>5.6981785028146846E-2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71"/>
  <sheetViews>
    <sheetView workbookViewId="0"/>
  </sheetViews>
  <sheetFormatPr defaultColWidth="11.19921875" defaultRowHeight="15.6" x14ac:dyDescent="0.3"/>
  <sheetData>
    <row r="1" spans="1:3" x14ac:dyDescent="0.3">
      <c r="A1">
        <v>1946</v>
      </c>
      <c r="B1">
        <v>1.63</v>
      </c>
      <c r="C1">
        <v>20.12</v>
      </c>
    </row>
    <row r="2" spans="1:3" x14ac:dyDescent="0.3">
      <c r="A2">
        <v>1947</v>
      </c>
      <c r="B2">
        <v>2.16</v>
      </c>
      <c r="C2">
        <v>23.65</v>
      </c>
    </row>
    <row r="3" spans="1:3" x14ac:dyDescent="0.3">
      <c r="A3">
        <v>1948</v>
      </c>
      <c r="B3">
        <v>2.77</v>
      </c>
      <c r="C3">
        <v>28.21</v>
      </c>
    </row>
    <row r="4" spans="1:3" x14ac:dyDescent="0.3">
      <c r="A4">
        <v>1949</v>
      </c>
      <c r="B4">
        <v>2.77</v>
      </c>
      <c r="C4">
        <v>28.48</v>
      </c>
    </row>
    <row r="5" spans="1:3" x14ac:dyDescent="0.3">
      <c r="A5">
        <v>1950</v>
      </c>
      <c r="B5">
        <v>2.77</v>
      </c>
      <c r="C5">
        <v>28.19</v>
      </c>
    </row>
    <row r="6" spans="1:3" x14ac:dyDescent="0.3">
      <c r="A6">
        <v>1951</v>
      </c>
      <c r="B6">
        <v>2.77</v>
      </c>
      <c r="C6">
        <v>26.12</v>
      </c>
    </row>
    <row r="7" spans="1:3" x14ac:dyDescent="0.3">
      <c r="A7">
        <v>1952</v>
      </c>
      <c r="B7">
        <v>2.77</v>
      </c>
      <c r="C7">
        <v>25.54</v>
      </c>
    </row>
    <row r="8" spans="1:3" x14ac:dyDescent="0.3">
      <c r="A8">
        <v>1953</v>
      </c>
      <c r="B8">
        <v>2.92</v>
      </c>
      <c r="C8">
        <v>26.66</v>
      </c>
    </row>
    <row r="9" spans="1:3" x14ac:dyDescent="0.3">
      <c r="A9">
        <v>1954</v>
      </c>
      <c r="B9">
        <v>2.99</v>
      </c>
      <c r="C9">
        <v>27.26</v>
      </c>
    </row>
    <row r="10" spans="1:3" x14ac:dyDescent="0.3">
      <c r="A10">
        <v>1955</v>
      </c>
      <c r="B10">
        <v>2.93</v>
      </c>
      <c r="C10">
        <v>26.74</v>
      </c>
    </row>
    <row r="11" spans="1:3" x14ac:dyDescent="0.3">
      <c r="A11">
        <v>1956</v>
      </c>
      <c r="B11">
        <v>2.94</v>
      </c>
      <c r="C11">
        <v>26.5</v>
      </c>
    </row>
    <row r="12" spans="1:3" x14ac:dyDescent="0.3">
      <c r="A12">
        <v>1957</v>
      </c>
      <c r="B12">
        <v>3.14</v>
      </c>
      <c r="C12">
        <v>27.34</v>
      </c>
    </row>
    <row r="13" spans="1:3" x14ac:dyDescent="0.3">
      <c r="A13">
        <v>1958</v>
      </c>
      <c r="B13">
        <v>3</v>
      </c>
      <c r="C13">
        <v>25.45</v>
      </c>
    </row>
    <row r="14" spans="1:3" x14ac:dyDescent="0.3">
      <c r="A14">
        <v>1959</v>
      </c>
      <c r="B14">
        <v>3</v>
      </c>
      <c r="C14">
        <v>25.19</v>
      </c>
    </row>
    <row r="15" spans="1:3" x14ac:dyDescent="0.3">
      <c r="A15">
        <v>1960</v>
      </c>
      <c r="B15">
        <v>2.91</v>
      </c>
      <c r="C15">
        <v>24.11</v>
      </c>
    </row>
    <row r="16" spans="1:3" x14ac:dyDescent="0.3">
      <c r="A16">
        <v>1961</v>
      </c>
      <c r="B16">
        <v>2.85</v>
      </c>
      <c r="C16">
        <v>23.34</v>
      </c>
    </row>
    <row r="17" spans="1:3" x14ac:dyDescent="0.3">
      <c r="A17">
        <v>1962</v>
      </c>
      <c r="B17">
        <v>2.85</v>
      </c>
      <c r="C17">
        <v>23.06</v>
      </c>
    </row>
    <row r="18" spans="1:3" x14ac:dyDescent="0.3">
      <c r="A18">
        <v>1963</v>
      </c>
      <c r="B18">
        <v>2.91</v>
      </c>
      <c r="C18">
        <v>23.28</v>
      </c>
    </row>
    <row r="19" spans="1:3" x14ac:dyDescent="0.3">
      <c r="A19">
        <v>1964</v>
      </c>
      <c r="B19">
        <v>3</v>
      </c>
      <c r="C19">
        <v>23.68</v>
      </c>
    </row>
    <row r="20" spans="1:3" x14ac:dyDescent="0.3">
      <c r="A20">
        <v>1965</v>
      </c>
      <c r="B20">
        <v>3.01</v>
      </c>
      <c r="C20">
        <v>23.37</v>
      </c>
    </row>
    <row r="21" spans="1:3" x14ac:dyDescent="0.3">
      <c r="A21">
        <v>1966</v>
      </c>
      <c r="B21">
        <v>3.1</v>
      </c>
      <c r="C21">
        <v>23.38</v>
      </c>
    </row>
    <row r="22" spans="1:3" x14ac:dyDescent="0.3">
      <c r="A22">
        <v>1967</v>
      </c>
      <c r="B22">
        <v>3.12</v>
      </c>
      <c r="C22">
        <v>22.9</v>
      </c>
    </row>
    <row r="23" spans="1:3" x14ac:dyDescent="0.3">
      <c r="A23">
        <v>1968</v>
      </c>
      <c r="B23">
        <v>3.18</v>
      </c>
      <c r="C23">
        <v>22.35</v>
      </c>
    </row>
    <row r="24" spans="1:3" x14ac:dyDescent="0.3">
      <c r="A24">
        <v>1969</v>
      </c>
      <c r="B24">
        <v>3.32</v>
      </c>
      <c r="C24">
        <v>22.16</v>
      </c>
    </row>
    <row r="25" spans="1:3" x14ac:dyDescent="0.3">
      <c r="A25">
        <v>1970</v>
      </c>
      <c r="B25">
        <v>3.39</v>
      </c>
      <c r="C25">
        <v>21.38</v>
      </c>
    </row>
    <row r="26" spans="1:3" x14ac:dyDescent="0.3">
      <c r="A26">
        <v>1971</v>
      </c>
      <c r="B26">
        <v>3.6</v>
      </c>
      <c r="C26">
        <v>21.77</v>
      </c>
    </row>
    <row r="27" spans="1:3" x14ac:dyDescent="0.3">
      <c r="A27">
        <v>1972</v>
      </c>
      <c r="B27">
        <v>3.6</v>
      </c>
      <c r="C27">
        <v>21.08</v>
      </c>
    </row>
    <row r="28" spans="1:3" x14ac:dyDescent="0.3">
      <c r="A28">
        <v>1973</v>
      </c>
      <c r="B28">
        <v>4.75</v>
      </c>
      <c r="C28">
        <v>25.97</v>
      </c>
    </row>
    <row r="29" spans="1:3" x14ac:dyDescent="0.3">
      <c r="A29">
        <v>1974</v>
      </c>
      <c r="B29">
        <v>9.35</v>
      </c>
      <c r="C29">
        <v>46.35</v>
      </c>
    </row>
    <row r="30" spans="1:3" x14ac:dyDescent="0.3">
      <c r="A30">
        <v>1975</v>
      </c>
      <c r="B30">
        <v>12.21</v>
      </c>
      <c r="C30">
        <v>55.51</v>
      </c>
    </row>
    <row r="31" spans="1:3" x14ac:dyDescent="0.3">
      <c r="A31">
        <v>1976</v>
      </c>
      <c r="B31">
        <v>13.1</v>
      </c>
      <c r="C31">
        <v>56.36</v>
      </c>
    </row>
    <row r="32" spans="1:3" x14ac:dyDescent="0.3">
      <c r="A32">
        <v>1977</v>
      </c>
      <c r="B32">
        <v>14.4</v>
      </c>
      <c r="C32">
        <v>58.13</v>
      </c>
    </row>
    <row r="33" spans="1:3" x14ac:dyDescent="0.3">
      <c r="A33">
        <v>1978</v>
      </c>
      <c r="B33">
        <v>14.95</v>
      </c>
      <c r="C33">
        <v>56.14</v>
      </c>
    </row>
    <row r="34" spans="1:3" x14ac:dyDescent="0.3">
      <c r="A34">
        <v>1979</v>
      </c>
      <c r="B34">
        <v>25.1</v>
      </c>
      <c r="C34">
        <v>83.86</v>
      </c>
    </row>
    <row r="35" spans="1:3" x14ac:dyDescent="0.3">
      <c r="A35">
        <v>1980</v>
      </c>
      <c r="B35">
        <v>37.42</v>
      </c>
      <c r="C35">
        <v>111.3</v>
      </c>
    </row>
    <row r="36" spans="1:3" x14ac:dyDescent="0.3">
      <c r="A36">
        <v>1981</v>
      </c>
      <c r="B36">
        <v>35.75</v>
      </c>
      <c r="C36">
        <v>96.38</v>
      </c>
    </row>
    <row r="37" spans="1:3" x14ac:dyDescent="0.3">
      <c r="A37">
        <v>1982</v>
      </c>
      <c r="B37">
        <v>31.83</v>
      </c>
      <c r="C37">
        <v>80.8</v>
      </c>
    </row>
    <row r="38" spans="1:3" x14ac:dyDescent="0.3">
      <c r="A38">
        <v>1983</v>
      </c>
      <c r="B38">
        <v>29.08</v>
      </c>
      <c r="C38">
        <v>71.489999999999995</v>
      </c>
    </row>
    <row r="39" spans="1:3" x14ac:dyDescent="0.3">
      <c r="A39">
        <v>1984</v>
      </c>
      <c r="B39">
        <v>28.75</v>
      </c>
      <c r="C39">
        <v>67.760000000000005</v>
      </c>
    </row>
    <row r="40" spans="1:3" x14ac:dyDescent="0.3">
      <c r="A40">
        <v>1985</v>
      </c>
      <c r="B40">
        <v>26.92</v>
      </c>
      <c r="C40">
        <v>61.26</v>
      </c>
    </row>
    <row r="41" spans="1:3" x14ac:dyDescent="0.3">
      <c r="A41">
        <v>1986</v>
      </c>
      <c r="B41">
        <v>14.44</v>
      </c>
      <c r="C41">
        <v>32.24</v>
      </c>
    </row>
    <row r="42" spans="1:3" x14ac:dyDescent="0.3">
      <c r="A42">
        <v>1987</v>
      </c>
      <c r="B42">
        <v>17.75</v>
      </c>
      <c r="C42">
        <v>38.24</v>
      </c>
    </row>
    <row r="43" spans="1:3" x14ac:dyDescent="0.3">
      <c r="A43">
        <v>1988</v>
      </c>
      <c r="B43">
        <v>14.87</v>
      </c>
      <c r="C43">
        <v>30.82</v>
      </c>
    </row>
    <row r="44" spans="1:3" x14ac:dyDescent="0.3">
      <c r="A44">
        <v>1989</v>
      </c>
      <c r="B44">
        <v>18.329999999999998</v>
      </c>
      <c r="C44">
        <v>36.18</v>
      </c>
    </row>
    <row r="45" spans="1:3" x14ac:dyDescent="0.3">
      <c r="A45">
        <v>1990</v>
      </c>
      <c r="B45">
        <v>23.19</v>
      </c>
      <c r="C45">
        <v>43.32</v>
      </c>
    </row>
    <row r="46" spans="1:3" x14ac:dyDescent="0.3">
      <c r="A46">
        <v>1991</v>
      </c>
      <c r="B46">
        <v>20.2</v>
      </c>
      <c r="C46">
        <v>36.31</v>
      </c>
    </row>
    <row r="47" spans="1:3" x14ac:dyDescent="0.3">
      <c r="A47">
        <v>1992</v>
      </c>
      <c r="B47">
        <v>19.25</v>
      </c>
      <c r="C47">
        <v>33.58</v>
      </c>
    </row>
    <row r="48" spans="1:3" x14ac:dyDescent="0.3">
      <c r="A48">
        <v>1993</v>
      </c>
      <c r="B48">
        <v>16.75</v>
      </c>
      <c r="C48">
        <v>28.39</v>
      </c>
    </row>
    <row r="49" spans="1:3" x14ac:dyDescent="0.3">
      <c r="A49">
        <v>1994</v>
      </c>
      <c r="B49">
        <v>15.66</v>
      </c>
      <c r="C49">
        <v>25.86</v>
      </c>
    </row>
    <row r="50" spans="1:3" x14ac:dyDescent="0.3">
      <c r="A50">
        <v>1995</v>
      </c>
      <c r="B50">
        <v>16.75</v>
      </c>
      <c r="C50">
        <v>26.91</v>
      </c>
    </row>
    <row r="51" spans="1:3" x14ac:dyDescent="0.3">
      <c r="A51">
        <v>1996</v>
      </c>
      <c r="B51">
        <v>20.46</v>
      </c>
      <c r="C51">
        <v>31.91</v>
      </c>
    </row>
    <row r="52" spans="1:3" x14ac:dyDescent="0.3">
      <c r="A52">
        <v>1997</v>
      </c>
      <c r="B52">
        <v>18.64</v>
      </c>
      <c r="C52">
        <v>28.43</v>
      </c>
    </row>
    <row r="53" spans="1:3" x14ac:dyDescent="0.3">
      <c r="A53">
        <v>1998</v>
      </c>
      <c r="B53">
        <v>11.91</v>
      </c>
      <c r="C53">
        <v>17.89</v>
      </c>
    </row>
    <row r="54" spans="1:3" x14ac:dyDescent="0.3">
      <c r="A54">
        <v>1999</v>
      </c>
      <c r="B54">
        <v>16.559999999999999</v>
      </c>
      <c r="C54">
        <v>24.28</v>
      </c>
    </row>
    <row r="55" spans="1:3" x14ac:dyDescent="0.3">
      <c r="A55">
        <v>2000</v>
      </c>
      <c r="B55">
        <v>27.39</v>
      </c>
      <c r="C55">
        <v>38.92</v>
      </c>
    </row>
    <row r="56" spans="1:3" x14ac:dyDescent="0.3">
      <c r="A56">
        <v>2001</v>
      </c>
      <c r="B56">
        <v>23</v>
      </c>
      <c r="C56">
        <v>31.81</v>
      </c>
    </row>
    <row r="57" spans="1:3" x14ac:dyDescent="0.3">
      <c r="A57">
        <v>2002</v>
      </c>
      <c r="B57">
        <v>22.81</v>
      </c>
      <c r="C57">
        <v>31.02</v>
      </c>
    </row>
    <row r="58" spans="1:3" x14ac:dyDescent="0.3">
      <c r="A58">
        <v>2003</v>
      </c>
      <c r="B58">
        <v>27.69</v>
      </c>
      <c r="C58">
        <v>36.85</v>
      </c>
    </row>
    <row r="59" spans="1:3" x14ac:dyDescent="0.3">
      <c r="A59">
        <v>2004</v>
      </c>
      <c r="B59">
        <v>37.659999999999997</v>
      </c>
      <c r="C59">
        <v>48.77</v>
      </c>
    </row>
    <row r="60" spans="1:3" x14ac:dyDescent="0.3">
      <c r="A60">
        <v>2005</v>
      </c>
      <c r="B60">
        <v>50.04</v>
      </c>
      <c r="C60">
        <v>62.66</v>
      </c>
    </row>
    <row r="61" spans="1:3" x14ac:dyDescent="0.3">
      <c r="A61">
        <v>2006</v>
      </c>
      <c r="B61">
        <v>58.3</v>
      </c>
      <c r="C61">
        <v>70.77</v>
      </c>
    </row>
    <row r="62" spans="1:3" x14ac:dyDescent="0.3">
      <c r="A62">
        <v>2007</v>
      </c>
      <c r="B62">
        <v>64.2</v>
      </c>
      <c r="C62">
        <v>75.66</v>
      </c>
    </row>
    <row r="63" spans="1:3" x14ac:dyDescent="0.3">
      <c r="A63">
        <v>2008</v>
      </c>
      <c r="B63">
        <v>91.48</v>
      </c>
      <c r="C63">
        <v>103.67</v>
      </c>
    </row>
    <row r="64" spans="1:3" x14ac:dyDescent="0.3">
      <c r="A64">
        <v>2009</v>
      </c>
      <c r="B64">
        <v>53.48</v>
      </c>
      <c r="C64">
        <v>60.91</v>
      </c>
    </row>
    <row r="65" spans="1:3" x14ac:dyDescent="0.3">
      <c r="A65">
        <v>2010</v>
      </c>
      <c r="B65">
        <v>71.209999999999994</v>
      </c>
      <c r="C65">
        <v>79.930000000000007</v>
      </c>
    </row>
    <row r="66" spans="1:3" x14ac:dyDescent="0.3">
      <c r="A66">
        <v>2011</v>
      </c>
      <c r="B66">
        <v>87.04</v>
      </c>
      <c r="C66">
        <v>94.73</v>
      </c>
    </row>
    <row r="67" spans="1:3" x14ac:dyDescent="0.3">
      <c r="A67">
        <v>2012</v>
      </c>
      <c r="B67">
        <v>86.46</v>
      </c>
      <c r="C67">
        <v>92.2</v>
      </c>
    </row>
    <row r="68" spans="1:3" x14ac:dyDescent="0.3">
      <c r="A68">
        <v>2013</v>
      </c>
      <c r="B68">
        <v>91.17</v>
      </c>
      <c r="C68">
        <v>95.79</v>
      </c>
    </row>
    <row r="69" spans="1:3" x14ac:dyDescent="0.3">
      <c r="A69">
        <v>2014</v>
      </c>
      <c r="B69">
        <v>85.6</v>
      </c>
      <c r="C69">
        <v>88.47</v>
      </c>
    </row>
    <row r="70" spans="1:3" x14ac:dyDescent="0.3">
      <c r="A70">
        <v>2015</v>
      </c>
      <c r="B70">
        <v>41.85</v>
      </c>
      <c r="C70">
        <v>43.22</v>
      </c>
    </row>
    <row r="71" spans="1:3" x14ac:dyDescent="0.3">
      <c r="A71">
        <v>2016</v>
      </c>
      <c r="B71">
        <v>36.340000000000003</v>
      </c>
      <c r="C71">
        <v>37.020000000000003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4"/>
  <sheetViews>
    <sheetView workbookViewId="0"/>
  </sheetViews>
  <sheetFormatPr defaultColWidth="9" defaultRowHeight="15.6" x14ac:dyDescent="0.3"/>
  <cols>
    <col min="1" max="16384" width="9" style="3"/>
  </cols>
  <sheetData>
    <row r="1" spans="1:3" x14ac:dyDescent="0.3">
      <c r="A1" s="3" t="s">
        <v>0</v>
      </c>
      <c r="B1" s="3" t="s">
        <v>105</v>
      </c>
    </row>
    <row r="3" spans="1:3" x14ac:dyDescent="0.3">
      <c r="B3" s="1" t="s">
        <v>106</v>
      </c>
      <c r="C3" s="1" t="s">
        <v>107</v>
      </c>
    </row>
    <row r="4" spans="1:3" x14ac:dyDescent="0.3">
      <c r="A4" s="3" t="s">
        <v>195</v>
      </c>
      <c r="B4" s="1">
        <f>+'Source Fig6'!B1</f>
        <v>1.63</v>
      </c>
      <c r="C4" s="1">
        <f>+'Source Fig6'!C1</f>
        <v>20.12</v>
      </c>
    </row>
    <row r="5" spans="1:3" x14ac:dyDescent="0.3">
      <c r="A5" s="3" t="s">
        <v>196</v>
      </c>
      <c r="B5" s="1">
        <f>+'Source Fig6'!B2</f>
        <v>2.16</v>
      </c>
      <c r="C5" s="1">
        <f>+'Source Fig6'!C2</f>
        <v>23.65</v>
      </c>
    </row>
    <row r="6" spans="1:3" x14ac:dyDescent="0.3">
      <c r="A6" s="3" t="s">
        <v>197</v>
      </c>
      <c r="B6" s="1">
        <f>+'Source Fig6'!B3</f>
        <v>2.77</v>
      </c>
      <c r="C6" s="1">
        <f>+'Source Fig6'!C3</f>
        <v>28.21</v>
      </c>
    </row>
    <row r="7" spans="1:3" x14ac:dyDescent="0.3">
      <c r="A7" s="3" t="s">
        <v>198</v>
      </c>
      <c r="B7" s="1">
        <f>+'Source Fig6'!B4</f>
        <v>2.77</v>
      </c>
      <c r="C7" s="1">
        <f>+'Source Fig6'!C4</f>
        <v>28.48</v>
      </c>
    </row>
    <row r="8" spans="1:3" x14ac:dyDescent="0.3">
      <c r="A8" s="3" t="s">
        <v>199</v>
      </c>
      <c r="B8" s="1">
        <f>+'Source Fig6'!B5</f>
        <v>2.77</v>
      </c>
      <c r="C8" s="1">
        <f>+'Source Fig6'!C5</f>
        <v>28.19</v>
      </c>
    </row>
    <row r="9" spans="1:3" x14ac:dyDescent="0.3">
      <c r="A9" s="3" t="s">
        <v>200</v>
      </c>
      <c r="B9" s="1">
        <f>+'Source Fig6'!B6</f>
        <v>2.77</v>
      </c>
      <c r="C9" s="1">
        <f>+'Source Fig6'!C6</f>
        <v>26.12</v>
      </c>
    </row>
    <row r="10" spans="1:3" x14ac:dyDescent="0.3">
      <c r="A10" s="3" t="s">
        <v>201</v>
      </c>
      <c r="B10" s="1">
        <f>+'Source Fig6'!B7</f>
        <v>2.77</v>
      </c>
      <c r="C10" s="1">
        <f>+'Source Fig6'!C7</f>
        <v>25.54</v>
      </c>
    </row>
    <row r="11" spans="1:3" x14ac:dyDescent="0.3">
      <c r="A11" s="3" t="s">
        <v>202</v>
      </c>
      <c r="B11" s="1">
        <f>+'Source Fig6'!B8</f>
        <v>2.92</v>
      </c>
      <c r="C11" s="1">
        <f>+'Source Fig6'!C8</f>
        <v>26.66</v>
      </c>
    </row>
    <row r="12" spans="1:3" x14ac:dyDescent="0.3">
      <c r="A12" s="3" t="s">
        <v>203</v>
      </c>
      <c r="B12" s="1">
        <f>+'Source Fig6'!B9</f>
        <v>2.99</v>
      </c>
      <c r="C12" s="1">
        <f>+'Source Fig6'!C9</f>
        <v>27.26</v>
      </c>
    </row>
    <row r="13" spans="1:3" x14ac:dyDescent="0.3">
      <c r="A13" s="3" t="s">
        <v>204</v>
      </c>
      <c r="B13" s="1">
        <f>+'Source Fig6'!B10</f>
        <v>2.93</v>
      </c>
      <c r="C13" s="1">
        <f>+'Source Fig6'!C10</f>
        <v>26.74</v>
      </c>
    </row>
    <row r="14" spans="1:3" x14ac:dyDescent="0.3">
      <c r="A14" s="3" t="s">
        <v>205</v>
      </c>
      <c r="B14" s="1">
        <f>+'Source Fig6'!B11</f>
        <v>2.94</v>
      </c>
      <c r="C14" s="1">
        <f>+'Source Fig6'!C11</f>
        <v>26.5</v>
      </c>
    </row>
    <row r="15" spans="1:3" x14ac:dyDescent="0.3">
      <c r="A15" s="3" t="s">
        <v>206</v>
      </c>
      <c r="B15" s="1">
        <f>+'Source Fig6'!B12</f>
        <v>3.14</v>
      </c>
      <c r="C15" s="1">
        <f>+'Source Fig6'!C12</f>
        <v>27.34</v>
      </c>
    </row>
    <row r="16" spans="1:3" x14ac:dyDescent="0.3">
      <c r="A16" s="3" t="s">
        <v>207</v>
      </c>
      <c r="B16" s="1">
        <f>+'Source Fig6'!B13</f>
        <v>3</v>
      </c>
      <c r="C16" s="1">
        <f>+'Source Fig6'!C13</f>
        <v>25.45</v>
      </c>
    </row>
    <row r="17" spans="1:3" x14ac:dyDescent="0.3">
      <c r="A17" s="3" t="s">
        <v>208</v>
      </c>
      <c r="B17" s="1">
        <f>+'Source Fig6'!B14</f>
        <v>3</v>
      </c>
      <c r="C17" s="1">
        <f>+'Source Fig6'!C14</f>
        <v>25.19</v>
      </c>
    </row>
    <row r="18" spans="1:3" x14ac:dyDescent="0.3">
      <c r="A18" s="3" t="s">
        <v>1</v>
      </c>
      <c r="B18" s="1">
        <f>+'Source Fig6'!B15</f>
        <v>2.91</v>
      </c>
      <c r="C18" s="1">
        <f>+'Source Fig6'!C15</f>
        <v>24.11</v>
      </c>
    </row>
    <row r="19" spans="1:3" x14ac:dyDescent="0.3">
      <c r="A19" s="3" t="s">
        <v>2</v>
      </c>
      <c r="B19" s="1">
        <f>+'Source Fig6'!B16</f>
        <v>2.85</v>
      </c>
      <c r="C19" s="1">
        <f>+'Source Fig6'!C16</f>
        <v>23.34</v>
      </c>
    </row>
    <row r="20" spans="1:3" x14ac:dyDescent="0.3">
      <c r="A20" s="3" t="s">
        <v>3</v>
      </c>
      <c r="B20" s="1">
        <f>+'Source Fig6'!B17</f>
        <v>2.85</v>
      </c>
      <c r="C20" s="1">
        <f>+'Source Fig6'!C17</f>
        <v>23.06</v>
      </c>
    </row>
    <row r="21" spans="1:3" x14ac:dyDescent="0.3">
      <c r="A21" s="3" t="s">
        <v>4</v>
      </c>
      <c r="B21" s="1">
        <f>+'Source Fig6'!B18</f>
        <v>2.91</v>
      </c>
      <c r="C21" s="1">
        <f>+'Source Fig6'!C18</f>
        <v>23.28</v>
      </c>
    </row>
    <row r="22" spans="1:3" x14ac:dyDescent="0.3">
      <c r="A22" s="3" t="s">
        <v>5</v>
      </c>
      <c r="B22" s="1">
        <f>+'Source Fig6'!B19</f>
        <v>3</v>
      </c>
      <c r="C22" s="1">
        <f>+'Source Fig6'!C19</f>
        <v>23.68</v>
      </c>
    </row>
    <row r="23" spans="1:3" x14ac:dyDescent="0.3">
      <c r="A23" s="3" t="s">
        <v>6</v>
      </c>
      <c r="B23" s="1">
        <f>+'Source Fig6'!B20</f>
        <v>3.01</v>
      </c>
      <c r="C23" s="1">
        <f>+'Source Fig6'!C20</f>
        <v>23.37</v>
      </c>
    </row>
    <row r="24" spans="1:3" x14ac:dyDescent="0.3">
      <c r="A24" s="3" t="s">
        <v>7</v>
      </c>
      <c r="B24" s="1">
        <f>+'Source Fig6'!B21</f>
        <v>3.1</v>
      </c>
      <c r="C24" s="1">
        <f>+'Source Fig6'!C21</f>
        <v>23.38</v>
      </c>
    </row>
    <row r="25" spans="1:3" x14ac:dyDescent="0.3">
      <c r="A25" s="3" t="s">
        <v>8</v>
      </c>
      <c r="B25" s="1">
        <f>+'Source Fig6'!B22</f>
        <v>3.12</v>
      </c>
      <c r="C25" s="1">
        <f>+'Source Fig6'!C22</f>
        <v>22.9</v>
      </c>
    </row>
    <row r="26" spans="1:3" x14ac:dyDescent="0.3">
      <c r="A26" s="3" t="s">
        <v>9</v>
      </c>
      <c r="B26" s="1">
        <f>+'Source Fig6'!B23</f>
        <v>3.18</v>
      </c>
      <c r="C26" s="1">
        <f>+'Source Fig6'!C23</f>
        <v>22.35</v>
      </c>
    </row>
    <row r="27" spans="1:3" x14ac:dyDescent="0.3">
      <c r="A27" s="3" t="s">
        <v>10</v>
      </c>
      <c r="B27" s="1">
        <f>+'Source Fig6'!B24</f>
        <v>3.32</v>
      </c>
      <c r="C27" s="1">
        <f>+'Source Fig6'!C24</f>
        <v>22.16</v>
      </c>
    </row>
    <row r="28" spans="1:3" x14ac:dyDescent="0.3">
      <c r="A28" s="3" t="s">
        <v>11</v>
      </c>
      <c r="B28" s="1">
        <f>+'Source Fig6'!B25</f>
        <v>3.39</v>
      </c>
      <c r="C28" s="1">
        <f>+'Source Fig6'!C25</f>
        <v>21.38</v>
      </c>
    </row>
    <row r="29" spans="1:3" x14ac:dyDescent="0.3">
      <c r="A29" s="3" t="s">
        <v>12</v>
      </c>
      <c r="B29" s="1">
        <f>+'Source Fig6'!B26</f>
        <v>3.6</v>
      </c>
      <c r="C29" s="1">
        <f>+'Source Fig6'!C26</f>
        <v>21.77</v>
      </c>
    </row>
    <row r="30" spans="1:3" x14ac:dyDescent="0.3">
      <c r="A30" s="3" t="s">
        <v>13</v>
      </c>
      <c r="B30" s="1">
        <f>+'Source Fig6'!B27</f>
        <v>3.6</v>
      </c>
      <c r="C30" s="1">
        <f>+'Source Fig6'!C27</f>
        <v>21.08</v>
      </c>
    </row>
    <row r="31" spans="1:3" x14ac:dyDescent="0.3">
      <c r="A31" s="3" t="s">
        <v>14</v>
      </c>
      <c r="B31" s="1">
        <f>+'Source Fig6'!B28</f>
        <v>4.75</v>
      </c>
      <c r="C31" s="1">
        <f>+'Source Fig6'!C28</f>
        <v>25.97</v>
      </c>
    </row>
    <row r="32" spans="1:3" x14ac:dyDescent="0.3">
      <c r="A32" s="3" t="s">
        <v>15</v>
      </c>
      <c r="B32" s="1">
        <f>+'Source Fig6'!B29</f>
        <v>9.35</v>
      </c>
      <c r="C32" s="1">
        <f>+'Source Fig6'!C29</f>
        <v>46.35</v>
      </c>
    </row>
    <row r="33" spans="1:3" x14ac:dyDescent="0.3">
      <c r="A33" s="3" t="s">
        <v>16</v>
      </c>
      <c r="B33" s="1">
        <f>+'Source Fig6'!B30</f>
        <v>12.21</v>
      </c>
      <c r="C33" s="1">
        <f>+'Source Fig6'!C30</f>
        <v>55.51</v>
      </c>
    </row>
    <row r="34" spans="1:3" x14ac:dyDescent="0.3">
      <c r="A34" s="3" t="s">
        <v>17</v>
      </c>
      <c r="B34" s="1">
        <f>+'Source Fig6'!B31</f>
        <v>13.1</v>
      </c>
      <c r="C34" s="1">
        <f>+'Source Fig6'!C31</f>
        <v>56.36</v>
      </c>
    </row>
    <row r="35" spans="1:3" x14ac:dyDescent="0.3">
      <c r="A35" s="3" t="s">
        <v>18</v>
      </c>
      <c r="B35" s="1">
        <f>+'Source Fig6'!B32</f>
        <v>14.4</v>
      </c>
      <c r="C35" s="1">
        <f>+'Source Fig6'!C32</f>
        <v>58.13</v>
      </c>
    </row>
    <row r="36" spans="1:3" x14ac:dyDescent="0.3">
      <c r="A36" s="3" t="s">
        <v>19</v>
      </c>
      <c r="B36" s="1">
        <f>+'Source Fig6'!B33</f>
        <v>14.95</v>
      </c>
      <c r="C36" s="1">
        <f>+'Source Fig6'!C33</f>
        <v>56.14</v>
      </c>
    </row>
    <row r="37" spans="1:3" x14ac:dyDescent="0.3">
      <c r="A37" s="3" t="s">
        <v>20</v>
      </c>
      <c r="B37" s="1">
        <f>+'Source Fig6'!B34</f>
        <v>25.1</v>
      </c>
      <c r="C37" s="1">
        <f>+'Source Fig6'!C34</f>
        <v>83.86</v>
      </c>
    </row>
    <row r="38" spans="1:3" x14ac:dyDescent="0.3">
      <c r="A38" s="3" t="s">
        <v>21</v>
      </c>
      <c r="B38" s="1">
        <f>+'Source Fig6'!B35</f>
        <v>37.42</v>
      </c>
      <c r="C38" s="1">
        <f>+'Source Fig6'!C35</f>
        <v>111.3</v>
      </c>
    </row>
    <row r="39" spans="1:3" x14ac:dyDescent="0.3">
      <c r="A39" s="3" t="s">
        <v>22</v>
      </c>
      <c r="B39" s="1">
        <f>+'Source Fig6'!B36</f>
        <v>35.75</v>
      </c>
      <c r="C39" s="1">
        <f>+'Source Fig6'!C36</f>
        <v>96.38</v>
      </c>
    </row>
    <row r="40" spans="1:3" x14ac:dyDescent="0.3">
      <c r="A40" s="3" t="s">
        <v>23</v>
      </c>
      <c r="B40" s="1">
        <f>+'Source Fig6'!B37</f>
        <v>31.83</v>
      </c>
      <c r="C40" s="1">
        <f>+'Source Fig6'!C37</f>
        <v>80.8</v>
      </c>
    </row>
    <row r="41" spans="1:3" x14ac:dyDescent="0.3">
      <c r="A41" s="3" t="s">
        <v>24</v>
      </c>
      <c r="B41" s="1">
        <f>+'Source Fig6'!B38</f>
        <v>29.08</v>
      </c>
      <c r="C41" s="1">
        <f>+'Source Fig6'!C38</f>
        <v>71.489999999999995</v>
      </c>
    </row>
    <row r="42" spans="1:3" x14ac:dyDescent="0.3">
      <c r="A42" s="3" t="s">
        <v>25</v>
      </c>
      <c r="B42" s="1">
        <f>+'Source Fig6'!B39</f>
        <v>28.75</v>
      </c>
      <c r="C42" s="1">
        <f>+'Source Fig6'!C39</f>
        <v>67.760000000000005</v>
      </c>
    </row>
    <row r="43" spans="1:3" x14ac:dyDescent="0.3">
      <c r="A43" s="3" t="s">
        <v>26</v>
      </c>
      <c r="B43" s="1">
        <f>+'Source Fig6'!B40</f>
        <v>26.92</v>
      </c>
      <c r="C43" s="1">
        <f>+'Source Fig6'!C40</f>
        <v>61.26</v>
      </c>
    </row>
    <row r="44" spans="1:3" x14ac:dyDescent="0.3">
      <c r="A44" s="3" t="s">
        <v>27</v>
      </c>
      <c r="B44" s="1">
        <f>+'Source Fig6'!B41</f>
        <v>14.44</v>
      </c>
      <c r="C44" s="1">
        <f>+'Source Fig6'!C41</f>
        <v>32.24</v>
      </c>
    </row>
    <row r="45" spans="1:3" x14ac:dyDescent="0.3">
      <c r="A45" s="3" t="s">
        <v>28</v>
      </c>
      <c r="B45" s="1">
        <f>+'Source Fig6'!B42</f>
        <v>17.75</v>
      </c>
      <c r="C45" s="1">
        <f>+'Source Fig6'!C42</f>
        <v>38.24</v>
      </c>
    </row>
    <row r="46" spans="1:3" x14ac:dyDescent="0.3">
      <c r="A46" s="3" t="s">
        <v>29</v>
      </c>
      <c r="B46" s="1">
        <f>+'Source Fig6'!B43</f>
        <v>14.87</v>
      </c>
      <c r="C46" s="1">
        <f>+'Source Fig6'!C43</f>
        <v>30.82</v>
      </c>
    </row>
    <row r="47" spans="1:3" x14ac:dyDescent="0.3">
      <c r="A47" s="3" t="s">
        <v>30</v>
      </c>
      <c r="B47" s="1">
        <f>+'Source Fig6'!B44</f>
        <v>18.329999999999998</v>
      </c>
      <c r="C47" s="1">
        <f>+'Source Fig6'!C44</f>
        <v>36.18</v>
      </c>
    </row>
    <row r="48" spans="1:3" x14ac:dyDescent="0.3">
      <c r="A48" s="3" t="s">
        <v>31</v>
      </c>
      <c r="B48" s="1">
        <f>+'Source Fig6'!B45</f>
        <v>23.19</v>
      </c>
      <c r="C48" s="1">
        <f>+'Source Fig6'!C45</f>
        <v>43.32</v>
      </c>
    </row>
    <row r="49" spans="1:3" x14ac:dyDescent="0.3">
      <c r="A49" s="3" t="s">
        <v>32</v>
      </c>
      <c r="B49" s="1">
        <f>+'Source Fig6'!B46</f>
        <v>20.2</v>
      </c>
      <c r="C49" s="1">
        <f>+'Source Fig6'!C46</f>
        <v>36.31</v>
      </c>
    </row>
    <row r="50" spans="1:3" x14ac:dyDescent="0.3">
      <c r="A50" s="3" t="s">
        <v>33</v>
      </c>
      <c r="B50" s="1">
        <f>+'Source Fig6'!B47</f>
        <v>19.25</v>
      </c>
      <c r="C50" s="1">
        <f>+'Source Fig6'!C47</f>
        <v>33.58</v>
      </c>
    </row>
    <row r="51" spans="1:3" x14ac:dyDescent="0.3">
      <c r="A51" s="3" t="s">
        <v>34</v>
      </c>
      <c r="B51" s="1">
        <f>+'Source Fig6'!B48</f>
        <v>16.75</v>
      </c>
      <c r="C51" s="1">
        <f>+'Source Fig6'!C48</f>
        <v>28.39</v>
      </c>
    </row>
    <row r="52" spans="1:3" x14ac:dyDescent="0.3">
      <c r="A52" s="3" t="s">
        <v>35</v>
      </c>
      <c r="B52" s="1">
        <f>+'Source Fig6'!B49</f>
        <v>15.66</v>
      </c>
      <c r="C52" s="1">
        <f>+'Source Fig6'!C49</f>
        <v>25.86</v>
      </c>
    </row>
    <row r="53" spans="1:3" x14ac:dyDescent="0.3">
      <c r="A53" s="3" t="s">
        <v>36</v>
      </c>
      <c r="B53" s="1">
        <f>+'Source Fig6'!B50</f>
        <v>16.75</v>
      </c>
      <c r="C53" s="1">
        <f>+'Source Fig6'!C50</f>
        <v>26.91</v>
      </c>
    </row>
    <row r="54" spans="1:3" x14ac:dyDescent="0.3">
      <c r="A54" s="3" t="s">
        <v>37</v>
      </c>
      <c r="B54" s="1">
        <f>+'Source Fig6'!B51</f>
        <v>20.46</v>
      </c>
      <c r="C54" s="1">
        <f>+'Source Fig6'!C51</f>
        <v>31.91</v>
      </c>
    </row>
    <row r="55" spans="1:3" x14ac:dyDescent="0.3">
      <c r="A55" s="3" t="s">
        <v>38</v>
      </c>
      <c r="B55" s="1">
        <f>+'Source Fig6'!B52</f>
        <v>18.64</v>
      </c>
      <c r="C55" s="1">
        <f>+'Source Fig6'!C52</f>
        <v>28.43</v>
      </c>
    </row>
    <row r="56" spans="1:3" x14ac:dyDescent="0.3">
      <c r="A56" s="3" t="s">
        <v>39</v>
      </c>
      <c r="B56" s="1">
        <f>+'Source Fig6'!B53</f>
        <v>11.91</v>
      </c>
      <c r="C56" s="1">
        <f>+'Source Fig6'!C53</f>
        <v>17.89</v>
      </c>
    </row>
    <row r="57" spans="1:3" x14ac:dyDescent="0.3">
      <c r="A57" s="3" t="s">
        <v>40</v>
      </c>
      <c r="B57" s="1">
        <f>+'Source Fig6'!B54</f>
        <v>16.559999999999999</v>
      </c>
      <c r="C57" s="1">
        <f>+'Source Fig6'!C54</f>
        <v>24.28</v>
      </c>
    </row>
    <row r="58" spans="1:3" x14ac:dyDescent="0.3">
      <c r="A58" s="3" t="s">
        <v>41</v>
      </c>
      <c r="B58" s="1">
        <f>+'Source Fig6'!B55</f>
        <v>27.39</v>
      </c>
      <c r="C58" s="1">
        <f>+'Source Fig6'!C55</f>
        <v>38.92</v>
      </c>
    </row>
    <row r="59" spans="1:3" x14ac:dyDescent="0.3">
      <c r="A59" s="3" t="s">
        <v>42</v>
      </c>
      <c r="B59" s="1">
        <f>+'Source Fig6'!B56</f>
        <v>23</v>
      </c>
      <c r="C59" s="1">
        <f>+'Source Fig6'!C56</f>
        <v>31.81</v>
      </c>
    </row>
    <row r="60" spans="1:3" x14ac:dyDescent="0.3">
      <c r="A60" s="3" t="s">
        <v>43</v>
      </c>
      <c r="B60" s="1">
        <f>+'Source Fig6'!B57</f>
        <v>22.81</v>
      </c>
      <c r="C60" s="1">
        <f>+'Source Fig6'!C57</f>
        <v>31.02</v>
      </c>
    </row>
    <row r="61" spans="1:3" x14ac:dyDescent="0.3">
      <c r="A61" s="3" t="s">
        <v>44</v>
      </c>
      <c r="B61" s="1">
        <f>+'Source Fig6'!B58</f>
        <v>27.69</v>
      </c>
      <c r="C61" s="1">
        <f>+'Source Fig6'!C58</f>
        <v>36.85</v>
      </c>
    </row>
    <row r="62" spans="1:3" x14ac:dyDescent="0.3">
      <c r="A62" s="3" t="s">
        <v>45</v>
      </c>
      <c r="B62" s="1">
        <f>+'Source Fig6'!B59</f>
        <v>37.659999999999997</v>
      </c>
      <c r="C62" s="1">
        <f>+'Source Fig6'!C59</f>
        <v>48.77</v>
      </c>
    </row>
    <row r="63" spans="1:3" x14ac:dyDescent="0.3">
      <c r="A63" s="3" t="s">
        <v>46</v>
      </c>
      <c r="B63" s="1">
        <f>+'Source Fig6'!B60</f>
        <v>50.04</v>
      </c>
      <c r="C63" s="1">
        <f>+'Source Fig6'!C60</f>
        <v>62.66</v>
      </c>
    </row>
    <row r="64" spans="1:3" x14ac:dyDescent="0.3">
      <c r="A64" s="3" t="s">
        <v>47</v>
      </c>
      <c r="B64" s="1">
        <f>+'Source Fig6'!B61</f>
        <v>58.3</v>
      </c>
      <c r="C64" s="1">
        <f>+'Source Fig6'!C61</f>
        <v>70.77</v>
      </c>
    </row>
    <row r="65" spans="1:3" x14ac:dyDescent="0.3">
      <c r="A65" s="3" t="s">
        <v>48</v>
      </c>
      <c r="B65" s="1">
        <f>+'Source Fig6'!B62</f>
        <v>64.2</v>
      </c>
      <c r="C65" s="1">
        <f>+'Source Fig6'!C62</f>
        <v>75.66</v>
      </c>
    </row>
    <row r="66" spans="1:3" x14ac:dyDescent="0.3">
      <c r="A66" s="3" t="s">
        <v>49</v>
      </c>
      <c r="B66" s="1">
        <f>+'Source Fig6'!B63</f>
        <v>91.48</v>
      </c>
      <c r="C66" s="1">
        <f>+'Source Fig6'!C63</f>
        <v>103.67</v>
      </c>
    </row>
    <row r="67" spans="1:3" x14ac:dyDescent="0.3">
      <c r="A67" s="3" t="s">
        <v>50</v>
      </c>
      <c r="B67" s="1">
        <f>+'Source Fig6'!B64</f>
        <v>53.48</v>
      </c>
      <c r="C67" s="1">
        <f>+'Source Fig6'!C64</f>
        <v>60.91</v>
      </c>
    </row>
    <row r="68" spans="1:3" x14ac:dyDescent="0.3">
      <c r="A68" s="3" t="s">
        <v>51</v>
      </c>
      <c r="B68" s="1">
        <f>+'Source Fig6'!B65</f>
        <v>71.209999999999994</v>
      </c>
      <c r="C68" s="1">
        <f>+'Source Fig6'!C65</f>
        <v>79.930000000000007</v>
      </c>
    </row>
    <row r="69" spans="1:3" x14ac:dyDescent="0.3">
      <c r="A69" s="3" t="s">
        <v>52</v>
      </c>
      <c r="B69" s="1">
        <f>+'Source Fig6'!B66</f>
        <v>87.04</v>
      </c>
      <c r="C69" s="1">
        <f>+'Source Fig6'!C66</f>
        <v>94.73</v>
      </c>
    </row>
    <row r="70" spans="1:3" x14ac:dyDescent="0.3">
      <c r="A70" s="3" t="s">
        <v>53</v>
      </c>
      <c r="B70" s="1">
        <f>+'Source Fig6'!B67</f>
        <v>86.46</v>
      </c>
      <c r="C70" s="1">
        <f>+'Source Fig6'!C67</f>
        <v>92.2</v>
      </c>
    </row>
    <row r="71" spans="1:3" x14ac:dyDescent="0.3">
      <c r="A71" s="3" t="s">
        <v>54</v>
      </c>
      <c r="B71" s="1">
        <f>+'Source Fig6'!B68</f>
        <v>91.17</v>
      </c>
      <c r="C71" s="1">
        <f>+'Source Fig6'!C68</f>
        <v>95.79</v>
      </c>
    </row>
    <row r="72" spans="1:3" x14ac:dyDescent="0.3">
      <c r="A72" s="3" t="s">
        <v>55</v>
      </c>
      <c r="B72" s="1">
        <f>+'Source Fig6'!B69</f>
        <v>85.6</v>
      </c>
      <c r="C72" s="1">
        <f>+'Source Fig6'!C69</f>
        <v>88.47</v>
      </c>
    </row>
    <row r="73" spans="1:3" x14ac:dyDescent="0.3">
      <c r="A73" s="3" t="s">
        <v>56</v>
      </c>
      <c r="B73" s="1">
        <f>+'Source Fig6'!B70</f>
        <v>41.85</v>
      </c>
      <c r="C73" s="1">
        <f>+'Source Fig6'!C70</f>
        <v>43.22</v>
      </c>
    </row>
    <row r="74" spans="1:3" x14ac:dyDescent="0.3">
      <c r="A74" s="3" t="s">
        <v>57</v>
      </c>
      <c r="B74" s="1">
        <f>+'Source Fig6'!B71</f>
        <v>36.340000000000003</v>
      </c>
      <c r="C74" s="1">
        <f>+'Source Fig6'!C71</f>
        <v>37.020000000000003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7"/>
  <sheetViews>
    <sheetView workbookViewId="0">
      <selection activeCell="B1" sqref="B1:C57"/>
    </sheetView>
  </sheetViews>
  <sheetFormatPr defaultColWidth="11.19921875" defaultRowHeight="15.6" x14ac:dyDescent="0.3"/>
  <sheetData>
    <row r="1" spans="1:3" x14ac:dyDescent="0.3">
      <c r="A1">
        <v>1960</v>
      </c>
      <c r="B1">
        <v>24.11</v>
      </c>
      <c r="C1">
        <v>1545315.88</v>
      </c>
    </row>
    <row r="2" spans="1:3" x14ac:dyDescent="0.3">
      <c r="A2">
        <v>1961</v>
      </c>
      <c r="B2">
        <v>23.34</v>
      </c>
      <c r="C2">
        <v>1563120.97</v>
      </c>
    </row>
    <row r="3" spans="1:3" x14ac:dyDescent="0.3">
      <c r="A3">
        <v>1962</v>
      </c>
      <c r="B3">
        <v>23.06</v>
      </c>
      <c r="C3">
        <v>1642110.41</v>
      </c>
    </row>
    <row r="4" spans="1:3" x14ac:dyDescent="0.3">
      <c r="A4">
        <v>1963</v>
      </c>
      <c r="B4">
        <v>23.28</v>
      </c>
      <c r="C4">
        <v>1691269.46</v>
      </c>
    </row>
    <row r="5" spans="1:3" x14ac:dyDescent="0.3">
      <c r="A5">
        <v>1964</v>
      </c>
      <c r="B5">
        <v>23.68</v>
      </c>
      <c r="C5">
        <v>1790864.81</v>
      </c>
    </row>
    <row r="6" spans="1:3" x14ac:dyDescent="0.3">
      <c r="A6">
        <v>1965</v>
      </c>
      <c r="B6">
        <v>23.37</v>
      </c>
      <c r="C6">
        <v>1831319.71</v>
      </c>
    </row>
    <row r="7" spans="1:3" x14ac:dyDescent="0.3">
      <c r="A7">
        <v>1966</v>
      </c>
      <c r="B7">
        <v>23.38</v>
      </c>
      <c r="C7">
        <v>1812169.9</v>
      </c>
    </row>
    <row r="8" spans="1:3" x14ac:dyDescent="0.3">
      <c r="A8">
        <v>1967</v>
      </c>
      <c r="B8">
        <v>22.9</v>
      </c>
      <c r="C8">
        <v>1824467.42</v>
      </c>
    </row>
    <row r="9" spans="1:3" x14ac:dyDescent="0.3">
      <c r="A9">
        <v>1968</v>
      </c>
      <c r="B9">
        <v>22.35</v>
      </c>
      <c r="C9">
        <v>1858177.78</v>
      </c>
    </row>
    <row r="10" spans="1:3" x14ac:dyDescent="0.3">
      <c r="A10">
        <v>1969</v>
      </c>
      <c r="B10">
        <v>22.16</v>
      </c>
      <c r="C10">
        <v>1873344.86</v>
      </c>
    </row>
    <row r="11" spans="1:3" x14ac:dyDescent="0.3">
      <c r="A11">
        <v>1970</v>
      </c>
      <c r="B11">
        <v>21.38</v>
      </c>
      <c r="C11">
        <v>1950745.26</v>
      </c>
    </row>
    <row r="12" spans="1:3" x14ac:dyDescent="0.3">
      <c r="A12">
        <v>1971</v>
      </c>
      <c r="B12">
        <v>21.77</v>
      </c>
      <c r="C12">
        <v>1943770.96</v>
      </c>
    </row>
    <row r="13" spans="1:3" x14ac:dyDescent="0.3">
      <c r="A13">
        <v>1972</v>
      </c>
      <c r="B13">
        <v>21.08</v>
      </c>
      <c r="C13">
        <v>1939595.63</v>
      </c>
    </row>
    <row r="14" spans="1:3" x14ac:dyDescent="0.3">
      <c r="A14">
        <v>1973</v>
      </c>
      <c r="B14">
        <v>25.97</v>
      </c>
      <c r="C14">
        <v>1991025.96</v>
      </c>
    </row>
    <row r="15" spans="1:3" x14ac:dyDescent="0.3">
      <c r="A15">
        <v>1974</v>
      </c>
      <c r="B15">
        <v>46.35</v>
      </c>
      <c r="C15">
        <v>2039656.29</v>
      </c>
    </row>
    <row r="16" spans="1:3" x14ac:dyDescent="0.3">
      <c r="A16">
        <v>1975</v>
      </c>
      <c r="B16">
        <v>55.51</v>
      </c>
      <c r="C16">
        <v>2089037.3</v>
      </c>
    </row>
    <row r="17" spans="1:3" x14ac:dyDescent="0.3">
      <c r="A17">
        <v>1976</v>
      </c>
      <c r="B17">
        <v>56.36</v>
      </c>
      <c r="C17">
        <v>2193746.0099999998</v>
      </c>
    </row>
    <row r="18" spans="1:3" x14ac:dyDescent="0.3">
      <c r="A18">
        <v>1977</v>
      </c>
      <c r="B18">
        <v>58.13</v>
      </c>
      <c r="C18">
        <v>2260197.67</v>
      </c>
    </row>
    <row r="19" spans="1:3" x14ac:dyDescent="0.3">
      <c r="A19">
        <v>1978</v>
      </c>
      <c r="B19">
        <v>56.14</v>
      </c>
      <c r="C19">
        <v>2230055.12</v>
      </c>
    </row>
    <row r="20" spans="1:3" x14ac:dyDescent="0.3">
      <c r="A20">
        <v>1979</v>
      </c>
      <c r="B20">
        <v>83.86</v>
      </c>
      <c r="C20">
        <v>2185843.2000000002</v>
      </c>
    </row>
    <row r="21" spans="1:3" x14ac:dyDescent="0.3">
      <c r="A21">
        <v>1980</v>
      </c>
      <c r="B21">
        <v>111.3</v>
      </c>
      <c r="C21">
        <v>2076103.04</v>
      </c>
    </row>
    <row r="22" spans="1:3" x14ac:dyDescent="0.3">
      <c r="A22">
        <v>1981</v>
      </c>
      <c r="B22">
        <v>96.38</v>
      </c>
      <c r="C22">
        <v>2009404.41</v>
      </c>
    </row>
    <row r="23" spans="1:3" x14ac:dyDescent="0.3">
      <c r="A23">
        <v>1982</v>
      </c>
      <c r="B23">
        <v>80.8</v>
      </c>
      <c r="C23">
        <v>1967443.87</v>
      </c>
    </row>
    <row r="24" spans="1:3" x14ac:dyDescent="0.3">
      <c r="A24">
        <v>1983</v>
      </c>
      <c r="B24">
        <v>71.489999999999995</v>
      </c>
      <c r="C24">
        <v>1807643.67</v>
      </c>
    </row>
    <row r="25" spans="1:3" x14ac:dyDescent="0.3">
      <c r="A25">
        <v>1984</v>
      </c>
      <c r="B25">
        <v>67.760000000000005</v>
      </c>
      <c r="C25">
        <v>1736444.94</v>
      </c>
    </row>
    <row r="26" spans="1:3" x14ac:dyDescent="0.3">
      <c r="A26">
        <v>1985</v>
      </c>
      <c r="B26">
        <v>61.26</v>
      </c>
      <c r="C26">
        <v>1694104.46</v>
      </c>
    </row>
    <row r="27" spans="1:3" x14ac:dyDescent="0.3">
      <c r="A27">
        <v>1986</v>
      </c>
      <c r="B27">
        <v>32.24</v>
      </c>
      <c r="C27">
        <v>1756733.58</v>
      </c>
    </row>
    <row r="28" spans="1:3" x14ac:dyDescent="0.3">
      <c r="A28">
        <v>1987</v>
      </c>
      <c r="B28">
        <v>38.24</v>
      </c>
      <c r="C28">
        <v>1771563.64</v>
      </c>
    </row>
    <row r="29" spans="1:3" x14ac:dyDescent="0.3">
      <c r="A29">
        <v>1988</v>
      </c>
      <c r="B29">
        <v>30.82</v>
      </c>
      <c r="C29">
        <v>1825742.68</v>
      </c>
    </row>
    <row r="30" spans="1:3" x14ac:dyDescent="0.3">
      <c r="A30">
        <v>1989</v>
      </c>
      <c r="B30">
        <v>36.18</v>
      </c>
      <c r="C30">
        <v>1626801.2</v>
      </c>
    </row>
    <row r="31" spans="1:3" x14ac:dyDescent="0.3">
      <c r="A31">
        <v>1990</v>
      </c>
      <c r="B31">
        <v>43.32</v>
      </c>
      <c r="C31">
        <v>1689469.15</v>
      </c>
    </row>
    <row r="32" spans="1:3" x14ac:dyDescent="0.3">
      <c r="A32">
        <v>1991</v>
      </c>
      <c r="B32">
        <v>36.31</v>
      </c>
      <c r="C32">
        <v>1810025.44</v>
      </c>
    </row>
    <row r="33" spans="1:3" x14ac:dyDescent="0.3">
      <c r="A33">
        <v>1992</v>
      </c>
      <c r="B33">
        <v>33.58</v>
      </c>
      <c r="C33">
        <v>1875838.48</v>
      </c>
    </row>
    <row r="34" spans="1:3" x14ac:dyDescent="0.3">
      <c r="A34">
        <v>1993</v>
      </c>
      <c r="B34">
        <v>28.39</v>
      </c>
      <c r="C34">
        <v>1839401.77</v>
      </c>
    </row>
    <row r="35" spans="1:3" x14ac:dyDescent="0.3">
      <c r="A35">
        <v>1994</v>
      </c>
      <c r="B35">
        <v>25.86</v>
      </c>
      <c r="C35">
        <v>1757399.18</v>
      </c>
    </row>
    <row r="36" spans="1:3" x14ac:dyDescent="0.3">
      <c r="A36">
        <v>1995</v>
      </c>
      <c r="B36">
        <v>26.91</v>
      </c>
      <c r="C36">
        <v>1788393.59</v>
      </c>
    </row>
    <row r="37" spans="1:3" x14ac:dyDescent="0.3">
      <c r="A37">
        <v>1996</v>
      </c>
      <c r="B37">
        <v>31.91</v>
      </c>
      <c r="C37">
        <v>1748061.68</v>
      </c>
    </row>
    <row r="38" spans="1:3" x14ac:dyDescent="0.3">
      <c r="A38">
        <v>1997</v>
      </c>
      <c r="B38">
        <v>28.43</v>
      </c>
      <c r="C38">
        <v>1822030.89</v>
      </c>
    </row>
    <row r="39" spans="1:3" x14ac:dyDescent="0.3">
      <c r="A39">
        <v>1998</v>
      </c>
      <c r="B39">
        <v>17.89</v>
      </c>
      <c r="C39">
        <v>1791359.15</v>
      </c>
    </row>
    <row r="40" spans="1:3" x14ac:dyDescent="0.3">
      <c r="A40">
        <v>1999</v>
      </c>
      <c r="B40">
        <v>24.28</v>
      </c>
      <c r="C40">
        <v>1651907.5</v>
      </c>
    </row>
    <row r="41" spans="1:3" x14ac:dyDescent="0.3">
      <c r="A41">
        <v>2000</v>
      </c>
      <c r="B41">
        <v>38.92</v>
      </c>
      <c r="C41">
        <v>1680321.74</v>
      </c>
    </row>
    <row r="42" spans="1:3" x14ac:dyDescent="0.3">
      <c r="A42">
        <v>2001</v>
      </c>
      <c r="B42">
        <v>31.81</v>
      </c>
      <c r="C42">
        <v>1705013.11</v>
      </c>
    </row>
    <row r="43" spans="1:3" x14ac:dyDescent="0.3">
      <c r="A43">
        <v>2002</v>
      </c>
      <c r="B43">
        <v>31.02</v>
      </c>
      <c r="C43">
        <v>1525622.09</v>
      </c>
    </row>
    <row r="44" spans="1:3" x14ac:dyDescent="0.3">
      <c r="A44">
        <v>2003</v>
      </c>
      <c r="B44">
        <v>36.85</v>
      </c>
      <c r="C44">
        <v>1382047.45</v>
      </c>
    </row>
    <row r="45" spans="1:3" x14ac:dyDescent="0.3">
      <c r="A45">
        <v>2004</v>
      </c>
      <c r="B45">
        <v>48.77</v>
      </c>
      <c r="C45">
        <v>1605892.5</v>
      </c>
    </row>
    <row r="46" spans="1:3" x14ac:dyDescent="0.3">
      <c r="A46">
        <v>2005</v>
      </c>
      <c r="B46">
        <v>62.66</v>
      </c>
      <c r="C46">
        <v>1740763.64</v>
      </c>
    </row>
    <row r="47" spans="1:3" x14ac:dyDescent="0.3">
      <c r="A47">
        <v>2006</v>
      </c>
      <c r="B47">
        <v>70.77</v>
      </c>
      <c r="C47">
        <v>1876524.71</v>
      </c>
    </row>
    <row r="48" spans="1:3" x14ac:dyDescent="0.3">
      <c r="A48">
        <v>2007</v>
      </c>
      <c r="B48">
        <v>75.66</v>
      </c>
      <c r="C48">
        <v>2007945.11</v>
      </c>
    </row>
    <row r="49" spans="1:3" x14ac:dyDescent="0.3">
      <c r="A49">
        <v>2008</v>
      </c>
      <c r="B49">
        <v>103.67</v>
      </c>
      <c r="C49">
        <v>2078891.26</v>
      </c>
    </row>
    <row r="50" spans="1:3" x14ac:dyDescent="0.3">
      <c r="A50">
        <v>2009</v>
      </c>
      <c r="B50">
        <v>60.91</v>
      </c>
      <c r="C50">
        <v>1983210.91</v>
      </c>
    </row>
    <row r="51" spans="1:3" x14ac:dyDescent="0.3">
      <c r="A51">
        <v>2010</v>
      </c>
      <c r="B51">
        <v>79.930000000000007</v>
      </c>
      <c r="C51">
        <v>1922149.5</v>
      </c>
    </row>
    <row r="52" spans="1:3" x14ac:dyDescent="0.3">
      <c r="A52">
        <v>2011</v>
      </c>
      <c r="B52">
        <v>94.73</v>
      </c>
      <c r="C52">
        <v>1972165.65</v>
      </c>
    </row>
    <row r="53" spans="1:3" x14ac:dyDescent="0.3">
      <c r="A53">
        <v>2012</v>
      </c>
      <c r="B53">
        <v>92.2</v>
      </c>
      <c r="C53">
        <v>2054198.73</v>
      </c>
    </row>
    <row r="54" spans="1:3" x14ac:dyDescent="0.3">
      <c r="A54">
        <v>2013</v>
      </c>
      <c r="B54">
        <v>95.79</v>
      </c>
      <c r="C54">
        <v>2051451.19</v>
      </c>
    </row>
    <row r="55" spans="1:3" x14ac:dyDescent="0.3">
      <c r="A55">
        <v>2014</v>
      </c>
      <c r="B55">
        <v>88.47</v>
      </c>
      <c r="C55">
        <v>1945348.08</v>
      </c>
    </row>
    <row r="56" spans="1:3" x14ac:dyDescent="0.3">
      <c r="A56">
        <v>2015</v>
      </c>
      <c r="B56">
        <v>43.22</v>
      </c>
      <c r="C56">
        <v>1800385.11</v>
      </c>
    </row>
    <row r="57" spans="1:3" x14ac:dyDescent="0.3">
      <c r="A57">
        <v>2016</v>
      </c>
      <c r="B57">
        <v>37.020000000000003</v>
      </c>
      <c r="C57">
        <v>1446480.83623693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0.3984375" style="3" customWidth="1"/>
    <col min="4" max="4" width="13" style="3" bestFit="1" customWidth="1"/>
    <col min="5" max="16384" width="9" style="3"/>
  </cols>
  <sheetData>
    <row r="1" spans="1:4" x14ac:dyDescent="0.3">
      <c r="A1" s="3" t="s">
        <v>0</v>
      </c>
      <c r="B1" s="3" t="s">
        <v>109</v>
      </c>
    </row>
    <row r="3" spans="1:4" x14ac:dyDescent="0.3">
      <c r="B3" s="3" t="s">
        <v>110</v>
      </c>
      <c r="C3" s="3" t="s">
        <v>269</v>
      </c>
      <c r="D3" s="1" t="s">
        <v>268</v>
      </c>
    </row>
    <row r="4" spans="1:4" x14ac:dyDescent="0.3">
      <c r="A4" s="3" t="s">
        <v>1</v>
      </c>
      <c r="B4" s="3">
        <f>+'Source Fig7'!B1</f>
        <v>24.11</v>
      </c>
      <c r="C4" s="3">
        <v>0</v>
      </c>
      <c r="D4" s="3">
        <f>+'Source Fig7'!C1</f>
        <v>1545315.88</v>
      </c>
    </row>
    <row r="5" spans="1:4" x14ac:dyDescent="0.3">
      <c r="A5" s="3" t="s">
        <v>2</v>
      </c>
      <c r="B5" s="3">
        <f>+'Source Fig7'!B2</f>
        <v>23.34</v>
      </c>
      <c r="D5" s="3">
        <f>+'Source Fig7'!C2</f>
        <v>1563120.97</v>
      </c>
    </row>
    <row r="6" spans="1:4" x14ac:dyDescent="0.3">
      <c r="A6" s="3" t="s">
        <v>3</v>
      </c>
      <c r="B6" s="3">
        <f>+'Source Fig7'!B3</f>
        <v>23.06</v>
      </c>
      <c r="D6" s="3">
        <f>+'Source Fig7'!C3</f>
        <v>1642110.41</v>
      </c>
    </row>
    <row r="7" spans="1:4" x14ac:dyDescent="0.3">
      <c r="A7" s="3" t="s">
        <v>4</v>
      </c>
      <c r="B7" s="3">
        <f>+'Source Fig7'!B4</f>
        <v>23.28</v>
      </c>
      <c r="D7" s="3">
        <f>+'Source Fig7'!C4</f>
        <v>1691269.46</v>
      </c>
    </row>
    <row r="8" spans="1:4" x14ac:dyDescent="0.3">
      <c r="A8" s="3" t="s">
        <v>5</v>
      </c>
      <c r="B8" s="3">
        <f>+'Source Fig7'!B5</f>
        <v>23.68</v>
      </c>
      <c r="D8" s="3">
        <f>+'Source Fig7'!C5</f>
        <v>1790864.81</v>
      </c>
    </row>
    <row r="9" spans="1:4" x14ac:dyDescent="0.3">
      <c r="A9" s="3" t="s">
        <v>6</v>
      </c>
      <c r="B9" s="3">
        <f>+'Source Fig7'!B6</f>
        <v>23.37</v>
      </c>
      <c r="D9" s="3">
        <f>+'Source Fig7'!C6</f>
        <v>1831319.71</v>
      </c>
    </row>
    <row r="10" spans="1:4" x14ac:dyDescent="0.3">
      <c r="A10" s="3" t="s">
        <v>7</v>
      </c>
      <c r="B10" s="3">
        <f>+'Source Fig7'!B7</f>
        <v>23.38</v>
      </c>
      <c r="D10" s="3">
        <f>+'Source Fig7'!C7</f>
        <v>1812169.9</v>
      </c>
    </row>
    <row r="11" spans="1:4" x14ac:dyDescent="0.3">
      <c r="A11" s="3" t="s">
        <v>8</v>
      </c>
      <c r="B11" s="3">
        <f>+'Source Fig7'!B8</f>
        <v>22.9</v>
      </c>
      <c r="D11" s="3">
        <f>+'Source Fig7'!C8</f>
        <v>1824467.42</v>
      </c>
    </row>
    <row r="12" spans="1:4" x14ac:dyDescent="0.3">
      <c r="A12" s="3" t="s">
        <v>9</v>
      </c>
      <c r="B12" s="3">
        <f>+'Source Fig7'!B9</f>
        <v>22.35</v>
      </c>
      <c r="D12" s="3">
        <f>+'Source Fig7'!C9</f>
        <v>1858177.78</v>
      </c>
    </row>
    <row r="13" spans="1:4" x14ac:dyDescent="0.3">
      <c r="A13" s="3" t="s">
        <v>10</v>
      </c>
      <c r="B13" s="3">
        <f>+'Source Fig7'!B10</f>
        <v>22.16</v>
      </c>
      <c r="D13" s="3">
        <f>+'Source Fig7'!C10</f>
        <v>1873344.86</v>
      </c>
    </row>
    <row r="14" spans="1:4" x14ac:dyDescent="0.3">
      <c r="A14" s="3" t="s">
        <v>11</v>
      </c>
      <c r="B14" s="3">
        <f>+'Source Fig7'!B11</f>
        <v>21.38</v>
      </c>
      <c r="D14" s="3">
        <f>+'Source Fig7'!C11</f>
        <v>1950745.26</v>
      </c>
    </row>
    <row r="15" spans="1:4" x14ac:dyDescent="0.3">
      <c r="A15" s="3" t="s">
        <v>12</v>
      </c>
      <c r="B15" s="3">
        <f>+'Source Fig7'!B12</f>
        <v>21.77</v>
      </c>
      <c r="D15" s="3">
        <f>+'Source Fig7'!C12</f>
        <v>1943770.96</v>
      </c>
    </row>
    <row r="16" spans="1:4" x14ac:dyDescent="0.3">
      <c r="A16" s="3" t="s">
        <v>13</v>
      </c>
      <c r="B16" s="3">
        <f>+'Source Fig7'!B13</f>
        <v>21.08</v>
      </c>
      <c r="D16" s="3">
        <f>+'Source Fig7'!C13</f>
        <v>1939595.63</v>
      </c>
    </row>
    <row r="17" spans="1:4" x14ac:dyDescent="0.3">
      <c r="A17" s="3" t="s">
        <v>14</v>
      </c>
      <c r="B17" s="3">
        <f>+'Source Fig7'!B14</f>
        <v>25.97</v>
      </c>
      <c r="D17" s="3">
        <f>+'Source Fig7'!C14</f>
        <v>1991025.96</v>
      </c>
    </row>
    <row r="18" spans="1:4" x14ac:dyDescent="0.3">
      <c r="A18" s="3" t="s">
        <v>15</v>
      </c>
      <c r="B18" s="3">
        <f>+'Source Fig7'!B15</f>
        <v>46.35</v>
      </c>
      <c r="D18" s="3">
        <f>+'Source Fig7'!C15</f>
        <v>2039656.29</v>
      </c>
    </row>
    <row r="19" spans="1:4" x14ac:dyDescent="0.3">
      <c r="A19" s="3" t="s">
        <v>16</v>
      </c>
      <c r="B19" s="3">
        <f>+'Source Fig7'!B16</f>
        <v>55.51</v>
      </c>
      <c r="D19" s="3">
        <f>+'Source Fig7'!C16</f>
        <v>2089037.3</v>
      </c>
    </row>
    <row r="20" spans="1:4" x14ac:dyDescent="0.3">
      <c r="A20" s="3" t="s">
        <v>17</v>
      </c>
      <c r="B20" s="3">
        <f>+'Source Fig7'!B17</f>
        <v>56.36</v>
      </c>
      <c r="D20" s="3">
        <f>+'Source Fig7'!C17</f>
        <v>2193746.0099999998</v>
      </c>
    </row>
    <row r="21" spans="1:4" x14ac:dyDescent="0.3">
      <c r="A21" s="3" t="s">
        <v>18</v>
      </c>
      <c r="B21" s="3">
        <f>+'Source Fig7'!B18</f>
        <v>58.13</v>
      </c>
      <c r="D21" s="3">
        <f>+'Source Fig7'!C18</f>
        <v>2260197.67</v>
      </c>
    </row>
    <row r="22" spans="1:4" x14ac:dyDescent="0.3">
      <c r="A22" s="3" t="s">
        <v>19</v>
      </c>
      <c r="B22" s="3">
        <f>+'Source Fig7'!B19</f>
        <v>56.14</v>
      </c>
      <c r="D22" s="3">
        <f>+'Source Fig7'!C19</f>
        <v>2230055.12</v>
      </c>
    </row>
    <row r="23" spans="1:4" x14ac:dyDescent="0.3">
      <c r="A23" s="3" t="s">
        <v>20</v>
      </c>
      <c r="B23" s="3">
        <f>+'Source Fig7'!B20</f>
        <v>83.86</v>
      </c>
      <c r="D23" s="3">
        <f>+'Source Fig7'!C20</f>
        <v>2185843.2000000002</v>
      </c>
    </row>
    <row r="24" spans="1:4" x14ac:dyDescent="0.3">
      <c r="A24" s="3" t="s">
        <v>21</v>
      </c>
      <c r="B24" s="3">
        <f>+'Source Fig7'!B21</f>
        <v>111.3</v>
      </c>
      <c r="D24" s="3">
        <f>+'Source Fig7'!C21</f>
        <v>2076103.04</v>
      </c>
    </row>
    <row r="25" spans="1:4" x14ac:dyDescent="0.3">
      <c r="A25" s="3" t="s">
        <v>22</v>
      </c>
      <c r="B25" s="3">
        <f>+'Source Fig7'!B22</f>
        <v>96.38</v>
      </c>
      <c r="D25" s="3">
        <f>+'Source Fig7'!C22</f>
        <v>2009404.41</v>
      </c>
    </row>
    <row r="26" spans="1:4" x14ac:dyDescent="0.3">
      <c r="A26" s="3" t="s">
        <v>23</v>
      </c>
      <c r="B26" s="3">
        <f>+'Source Fig7'!B23</f>
        <v>80.8</v>
      </c>
      <c r="D26" s="3">
        <f>+'Source Fig7'!C23</f>
        <v>1967443.87</v>
      </c>
    </row>
    <row r="27" spans="1:4" x14ac:dyDescent="0.3">
      <c r="A27" s="3" t="s">
        <v>24</v>
      </c>
      <c r="B27" s="3">
        <f>+'Source Fig7'!B24</f>
        <v>71.489999999999995</v>
      </c>
      <c r="D27" s="3">
        <f>+'Source Fig7'!C24</f>
        <v>1807643.67</v>
      </c>
    </row>
    <row r="28" spans="1:4" x14ac:dyDescent="0.3">
      <c r="A28" s="3" t="s">
        <v>25</v>
      </c>
      <c r="B28" s="3">
        <f>+'Source Fig7'!B25</f>
        <v>67.760000000000005</v>
      </c>
      <c r="D28" s="3">
        <f>+'Source Fig7'!C25</f>
        <v>1736444.94</v>
      </c>
    </row>
    <row r="29" spans="1:4" x14ac:dyDescent="0.3">
      <c r="A29" s="3" t="s">
        <v>26</v>
      </c>
      <c r="B29" s="3">
        <f>+'Source Fig7'!B26</f>
        <v>61.26</v>
      </c>
      <c r="D29" s="3">
        <f>+'Source Fig7'!C26</f>
        <v>1694104.46</v>
      </c>
    </row>
    <row r="30" spans="1:4" x14ac:dyDescent="0.3">
      <c r="A30" s="3" t="s">
        <v>27</v>
      </c>
      <c r="B30" s="3">
        <f>+'Source Fig7'!B27</f>
        <v>32.24</v>
      </c>
      <c r="D30" s="3">
        <f>+'Source Fig7'!C27</f>
        <v>1756733.58</v>
      </c>
    </row>
    <row r="31" spans="1:4" x14ac:dyDescent="0.3">
      <c r="A31" s="3" t="s">
        <v>28</v>
      </c>
      <c r="B31" s="3">
        <f>+'Source Fig7'!B28</f>
        <v>38.24</v>
      </c>
      <c r="D31" s="3">
        <f>+'Source Fig7'!C28</f>
        <v>1771563.64</v>
      </c>
    </row>
    <row r="32" spans="1:4" x14ac:dyDescent="0.3">
      <c r="A32" s="3" t="s">
        <v>29</v>
      </c>
      <c r="B32" s="3">
        <f>+'Source Fig7'!B29</f>
        <v>30.82</v>
      </c>
      <c r="D32" s="3">
        <f>+'Source Fig7'!C29</f>
        <v>1825742.68</v>
      </c>
    </row>
    <row r="33" spans="1:4" x14ac:dyDescent="0.3">
      <c r="A33" s="3" t="s">
        <v>30</v>
      </c>
      <c r="B33" s="3">
        <f>+'Source Fig7'!B30</f>
        <v>36.18</v>
      </c>
      <c r="D33" s="3">
        <f>+'Source Fig7'!C30</f>
        <v>1626801.2</v>
      </c>
    </row>
    <row r="34" spans="1:4" x14ac:dyDescent="0.3">
      <c r="A34" s="3" t="s">
        <v>31</v>
      </c>
      <c r="B34" s="3">
        <f>+'Source Fig7'!B31</f>
        <v>43.32</v>
      </c>
      <c r="D34" s="3">
        <f>+'Source Fig7'!C31</f>
        <v>1689469.15</v>
      </c>
    </row>
    <row r="35" spans="1:4" x14ac:dyDescent="0.3">
      <c r="A35" s="3" t="s">
        <v>32</v>
      </c>
      <c r="B35" s="3">
        <f>+'Source Fig7'!B32</f>
        <v>36.31</v>
      </c>
      <c r="D35" s="3">
        <f>+'Source Fig7'!C32</f>
        <v>1810025.44</v>
      </c>
    </row>
    <row r="36" spans="1:4" x14ac:dyDescent="0.3">
      <c r="A36" s="3" t="s">
        <v>33</v>
      </c>
      <c r="B36" s="3">
        <f>+'Source Fig7'!B33</f>
        <v>33.58</v>
      </c>
      <c r="D36" s="3">
        <f>+'Source Fig7'!C33</f>
        <v>1875838.48</v>
      </c>
    </row>
    <row r="37" spans="1:4" x14ac:dyDescent="0.3">
      <c r="A37" s="3" t="s">
        <v>34</v>
      </c>
      <c r="B37" s="3">
        <f>+'Source Fig7'!B34</f>
        <v>28.39</v>
      </c>
      <c r="D37" s="3">
        <f>+'Source Fig7'!C34</f>
        <v>1839401.77</v>
      </c>
    </row>
    <row r="38" spans="1:4" x14ac:dyDescent="0.3">
      <c r="A38" s="3" t="s">
        <v>35</v>
      </c>
      <c r="B38" s="3">
        <f>+'Source Fig7'!B35</f>
        <v>25.86</v>
      </c>
      <c r="D38" s="3">
        <f>+'Source Fig7'!C35</f>
        <v>1757399.18</v>
      </c>
    </row>
    <row r="39" spans="1:4" x14ac:dyDescent="0.3">
      <c r="A39" s="3" t="s">
        <v>36</v>
      </c>
      <c r="B39" s="3">
        <f>+'Source Fig7'!B36</f>
        <v>26.91</v>
      </c>
      <c r="D39" s="3">
        <f>+'Source Fig7'!C36</f>
        <v>1788393.59</v>
      </c>
    </row>
    <row r="40" spans="1:4" x14ac:dyDescent="0.3">
      <c r="A40" s="3" t="s">
        <v>37</v>
      </c>
      <c r="B40" s="3">
        <f>+'Source Fig7'!B37</f>
        <v>31.91</v>
      </c>
      <c r="D40" s="3">
        <f>+'Source Fig7'!C37</f>
        <v>1748061.68</v>
      </c>
    </row>
    <row r="41" spans="1:4" x14ac:dyDescent="0.3">
      <c r="A41" s="3" t="s">
        <v>38</v>
      </c>
      <c r="B41" s="3">
        <f>+'Source Fig7'!B38</f>
        <v>28.43</v>
      </c>
      <c r="D41" s="3">
        <f>+'Source Fig7'!C38</f>
        <v>1822030.89</v>
      </c>
    </row>
    <row r="42" spans="1:4" x14ac:dyDescent="0.3">
      <c r="A42" s="3" t="s">
        <v>39</v>
      </c>
      <c r="B42" s="3">
        <f>+'Source Fig7'!B39</f>
        <v>17.89</v>
      </c>
      <c r="D42" s="3">
        <f>+'Source Fig7'!C39</f>
        <v>1791359.15</v>
      </c>
    </row>
    <row r="43" spans="1:4" x14ac:dyDescent="0.3">
      <c r="A43" s="3" t="s">
        <v>40</v>
      </c>
      <c r="B43" s="3">
        <f>+'Source Fig7'!B40</f>
        <v>24.28</v>
      </c>
      <c r="D43" s="3">
        <f>+'Source Fig7'!C40</f>
        <v>1651907.5</v>
      </c>
    </row>
    <row r="44" spans="1:4" x14ac:dyDescent="0.3">
      <c r="A44" s="3" t="s">
        <v>41</v>
      </c>
      <c r="B44" s="3">
        <f>+'Source Fig7'!B41</f>
        <v>38.92</v>
      </c>
      <c r="D44" s="3">
        <f>+'Source Fig7'!C41</f>
        <v>1680321.74</v>
      </c>
    </row>
    <row r="45" spans="1:4" x14ac:dyDescent="0.3">
      <c r="A45" s="3" t="s">
        <v>42</v>
      </c>
      <c r="B45" s="3">
        <f>+'Source Fig7'!B42</f>
        <v>31.81</v>
      </c>
      <c r="D45" s="3">
        <f>+'Source Fig7'!C42</f>
        <v>1705013.11</v>
      </c>
    </row>
    <row r="46" spans="1:4" x14ac:dyDescent="0.3">
      <c r="A46" s="3" t="s">
        <v>43</v>
      </c>
      <c r="B46" s="3">
        <f>+'Source Fig7'!B43</f>
        <v>31.02</v>
      </c>
      <c r="D46" s="3">
        <f>+'Source Fig7'!C43</f>
        <v>1525622.09</v>
      </c>
    </row>
    <row r="47" spans="1:4" x14ac:dyDescent="0.3">
      <c r="A47" s="3" t="s">
        <v>44</v>
      </c>
      <c r="B47" s="3">
        <f>+'Source Fig7'!B44</f>
        <v>36.85</v>
      </c>
      <c r="D47" s="3">
        <f>+'Source Fig7'!C44</f>
        <v>1382047.45</v>
      </c>
    </row>
    <row r="48" spans="1:4" x14ac:dyDescent="0.3">
      <c r="A48" s="3" t="s">
        <v>45</v>
      </c>
      <c r="B48" s="3">
        <f>+'Source Fig7'!B45</f>
        <v>48.77</v>
      </c>
      <c r="D48" s="3">
        <f>+'Source Fig7'!C45</f>
        <v>1605892.5</v>
      </c>
    </row>
    <row r="49" spans="1:4" x14ac:dyDescent="0.3">
      <c r="A49" s="3" t="s">
        <v>46</v>
      </c>
      <c r="B49" s="3">
        <f>+'Source Fig7'!B46</f>
        <v>62.66</v>
      </c>
      <c r="D49" s="3">
        <f>+'Source Fig7'!C46</f>
        <v>1740763.64</v>
      </c>
    </row>
    <row r="50" spans="1:4" x14ac:dyDescent="0.3">
      <c r="A50" s="3" t="s">
        <v>47</v>
      </c>
      <c r="B50" s="3">
        <f>+'Source Fig7'!B47</f>
        <v>70.77</v>
      </c>
      <c r="D50" s="3">
        <f>+'Source Fig7'!C47</f>
        <v>1876524.71</v>
      </c>
    </row>
    <row r="51" spans="1:4" x14ac:dyDescent="0.3">
      <c r="A51" s="3" t="s">
        <v>48</v>
      </c>
      <c r="B51" s="3">
        <f>+'Source Fig7'!B48</f>
        <v>75.66</v>
      </c>
      <c r="D51" s="3">
        <f>+'Source Fig7'!C48</f>
        <v>2007945.11</v>
      </c>
    </row>
    <row r="52" spans="1:4" x14ac:dyDescent="0.3">
      <c r="A52" s="3" t="s">
        <v>49</v>
      </c>
      <c r="B52" s="3">
        <f>+'Source Fig7'!B49</f>
        <v>103.67</v>
      </c>
      <c r="D52" s="3">
        <f>+'Source Fig7'!C49</f>
        <v>2078891.26</v>
      </c>
    </row>
    <row r="53" spans="1:4" x14ac:dyDescent="0.3">
      <c r="A53" s="3" t="s">
        <v>50</v>
      </c>
      <c r="B53" s="3">
        <f>+'Source Fig7'!B50</f>
        <v>60.91</v>
      </c>
      <c r="D53" s="3">
        <f>+'Source Fig7'!C50</f>
        <v>1983210.91</v>
      </c>
    </row>
    <row r="54" spans="1:4" x14ac:dyDescent="0.3">
      <c r="A54" s="3" t="s">
        <v>51</v>
      </c>
      <c r="B54" s="3">
        <f>+'Source Fig7'!B51</f>
        <v>79.930000000000007</v>
      </c>
      <c r="D54" s="3">
        <f>+'Source Fig7'!C51</f>
        <v>1922149.5</v>
      </c>
    </row>
    <row r="55" spans="1:4" x14ac:dyDescent="0.3">
      <c r="A55" s="3" t="s">
        <v>52</v>
      </c>
      <c r="B55" s="3">
        <f>+'Source Fig7'!B52</f>
        <v>94.73</v>
      </c>
      <c r="D55" s="3">
        <f>+'Source Fig7'!C52</f>
        <v>1972165.65</v>
      </c>
    </row>
    <row r="56" spans="1:4" x14ac:dyDescent="0.3">
      <c r="A56" s="3" t="s">
        <v>53</v>
      </c>
      <c r="B56" s="3">
        <f>+'Source Fig7'!B53</f>
        <v>92.2</v>
      </c>
      <c r="D56" s="3">
        <f>+'Source Fig7'!C53</f>
        <v>2054198.73</v>
      </c>
    </row>
    <row r="57" spans="1:4" x14ac:dyDescent="0.3">
      <c r="A57" s="3" t="s">
        <v>54</v>
      </c>
      <c r="B57" s="3">
        <f>+'Source Fig7'!B54</f>
        <v>95.79</v>
      </c>
      <c r="D57" s="3">
        <f>+'Source Fig7'!C54</f>
        <v>2051451.19</v>
      </c>
    </row>
    <row r="58" spans="1:4" x14ac:dyDescent="0.3">
      <c r="A58" s="3" t="s">
        <v>55</v>
      </c>
      <c r="B58" s="3">
        <f>+'Source Fig7'!B55</f>
        <v>88.47</v>
      </c>
      <c r="D58" s="3">
        <f>+'Source Fig7'!C55</f>
        <v>1945348.08</v>
      </c>
    </row>
    <row r="59" spans="1:4" x14ac:dyDescent="0.3">
      <c r="A59" s="3" t="s">
        <v>56</v>
      </c>
      <c r="B59" s="3">
        <f>+'Source Fig7'!B56</f>
        <v>43.22</v>
      </c>
      <c r="D59" s="3">
        <f>+'Source Fig7'!C56</f>
        <v>1800385.11</v>
      </c>
    </row>
    <row r="60" spans="1:4" x14ac:dyDescent="0.3">
      <c r="A60" s="3" t="s">
        <v>57</v>
      </c>
      <c r="B60" s="3">
        <f>+'Source Fig7'!B57</f>
        <v>37.020000000000003</v>
      </c>
      <c r="D60" s="3">
        <f>+'Source Fig7'!C57</f>
        <v>1446480.83623693</v>
      </c>
    </row>
    <row r="61" spans="1:4" x14ac:dyDescent="0.3">
      <c r="B61" s="1"/>
      <c r="C61" s="1"/>
      <c r="D6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16384" width="9" style="3"/>
  </cols>
  <sheetData>
    <row r="1" spans="1:4" x14ac:dyDescent="0.3">
      <c r="A1" s="3" t="s">
        <v>0</v>
      </c>
      <c r="B1" s="3" t="s">
        <v>111</v>
      </c>
    </row>
    <row r="3" spans="1:4" x14ac:dyDescent="0.3">
      <c r="B3" s="3" t="s">
        <v>99</v>
      </c>
      <c r="C3" s="1" t="s">
        <v>112</v>
      </c>
      <c r="D3" s="3" t="s">
        <v>113</v>
      </c>
    </row>
    <row r="4" spans="1:4" x14ac:dyDescent="0.3">
      <c r="A4" s="3" t="s">
        <v>1</v>
      </c>
      <c r="B4" s="10">
        <f>100*(Data!F5+Data!G5)/Data!B5</f>
        <v>16.316942298290773</v>
      </c>
      <c r="C4" s="1">
        <f>100*Data!F5/Data!B5</f>
        <v>9.5625948072894023</v>
      </c>
      <c r="D4" s="3">
        <f>100*Data!G5/Data!B5</f>
        <v>6.7543474910013694</v>
      </c>
    </row>
    <row r="5" spans="1:4" x14ac:dyDescent="0.3">
      <c r="A5" s="3" t="s">
        <v>2</v>
      </c>
      <c r="B5" s="10">
        <f>100*(Data!F6+Data!G6)/Data!B6</f>
        <v>18.265061134381895</v>
      </c>
      <c r="C5" s="1">
        <f>100*Data!F6/Data!B6</f>
        <v>9.8316491122451311</v>
      </c>
      <c r="D5" s="3">
        <f>100*Data!G6/Data!B6</f>
        <v>8.4334120221367641</v>
      </c>
    </row>
    <row r="6" spans="1:4" x14ac:dyDescent="0.3">
      <c r="A6" s="3" t="s">
        <v>3</v>
      </c>
      <c r="B6" s="10">
        <f>100*(Data!F7+Data!G7)/Data!B7</f>
        <v>17.080237138917919</v>
      </c>
      <c r="C6" s="1">
        <f>100*Data!F7/Data!B7</f>
        <v>8.8406548181568763</v>
      </c>
      <c r="D6" s="3">
        <f>100*Data!G7/Data!B7</f>
        <v>8.2395823207610448</v>
      </c>
    </row>
    <row r="7" spans="1:4" x14ac:dyDescent="0.3">
      <c r="A7" s="3" t="s">
        <v>4</v>
      </c>
      <c r="B7" s="10">
        <f>100*(Data!F8+Data!G8)/Data!B8</f>
        <v>17.338077473136135</v>
      </c>
      <c r="C7" s="1">
        <f>100*Data!F8/Data!B8</f>
        <v>9.1623772160988732</v>
      </c>
      <c r="D7" s="3">
        <f>100*Data!G8/Data!B8</f>
        <v>8.1757002570372617</v>
      </c>
    </row>
    <row r="8" spans="1:4" x14ac:dyDescent="0.3">
      <c r="A8" s="3" t="s">
        <v>5</v>
      </c>
      <c r="B8" s="10">
        <f>100*(Data!F9+Data!G9)/Data!B9</f>
        <v>16.907637029059405</v>
      </c>
      <c r="C8" s="1">
        <f>100*Data!F9/Data!B9</f>
        <v>11.091467075855629</v>
      </c>
      <c r="D8" s="3">
        <f>100*Data!G9/Data!B9</f>
        <v>5.8161699532037785</v>
      </c>
    </row>
    <row r="9" spans="1:4" x14ac:dyDescent="0.3">
      <c r="A9" s="3" t="s">
        <v>6</v>
      </c>
      <c r="B9" s="10">
        <f>100*(Data!F10+Data!G10)/Data!B10</f>
        <v>16.167473622344744</v>
      </c>
      <c r="C9" s="1">
        <f>100*Data!F10/Data!B10</f>
        <v>10.567854244213708</v>
      </c>
      <c r="D9" s="3">
        <f>100*Data!G10/Data!B10</f>
        <v>5.5996193781310346</v>
      </c>
    </row>
    <row r="10" spans="1:4" x14ac:dyDescent="0.3">
      <c r="A10" s="3" t="s">
        <v>7</v>
      </c>
      <c r="B10" s="10">
        <f>100*(Data!F11+Data!G11)/Data!B11</f>
        <v>16.756397267147214</v>
      </c>
      <c r="C10" s="1">
        <f>100*Data!F11/Data!B11</f>
        <v>10.554940161096065</v>
      </c>
      <c r="D10" s="3">
        <f>100*Data!G11/Data!B11</f>
        <v>6.2014571060511487</v>
      </c>
    </row>
    <row r="11" spans="1:4" x14ac:dyDescent="0.3">
      <c r="A11" s="3" t="s">
        <v>8</v>
      </c>
      <c r="B11" s="10">
        <f>100*(Data!F12+Data!G12)/Data!B12</f>
        <v>17.469996138404635</v>
      </c>
      <c r="C11" s="1">
        <f>100*Data!F12/Data!B12</f>
        <v>11.55826694537607</v>
      </c>
      <c r="D11" s="3">
        <f>100*Data!G12/Data!B12</f>
        <v>5.9117291930285658</v>
      </c>
    </row>
    <row r="12" spans="1:4" x14ac:dyDescent="0.3">
      <c r="A12" s="3" t="s">
        <v>9</v>
      </c>
      <c r="B12" s="10">
        <f>100*(Data!F13+Data!G13)/Data!B13</f>
        <v>16.453076450762794</v>
      </c>
      <c r="C12" s="1">
        <f>100*Data!F13/Data!B13</f>
        <v>10.966193187896215</v>
      </c>
      <c r="D12" s="3">
        <f>100*Data!G13/Data!B13</f>
        <v>5.4868832628665798</v>
      </c>
    </row>
    <row r="13" spans="1:4" x14ac:dyDescent="0.3">
      <c r="A13" s="3" t="s">
        <v>10</v>
      </c>
      <c r="B13" s="10">
        <f>100*(Data!F14+Data!G14)/Data!B14</f>
        <v>15.817491674250924</v>
      </c>
      <c r="C13" s="1">
        <f>100*Data!F14/Data!B14</f>
        <v>10.054257524576407</v>
      </c>
      <c r="D13" s="3">
        <f>100*Data!G14/Data!B14</f>
        <v>5.7632341496745161</v>
      </c>
    </row>
    <row r="14" spans="1:4" x14ac:dyDescent="0.3">
      <c r="A14" s="3" t="s">
        <v>11</v>
      </c>
      <c r="B14" s="10">
        <f>100*(Data!F15+Data!G15)/Data!B15</f>
        <v>15.134940069088289</v>
      </c>
      <c r="C14" s="1">
        <f>100*Data!F15/Data!B15</f>
        <v>9.371830967862163</v>
      </c>
      <c r="D14" s="3">
        <f>100*Data!G15/Data!B15</f>
        <v>5.7631091012261271</v>
      </c>
    </row>
    <row r="15" spans="1:4" x14ac:dyDescent="0.3">
      <c r="A15" s="3" t="s">
        <v>12</v>
      </c>
      <c r="B15" s="10">
        <f>100*(Data!F16+Data!G16)/Data!B16</f>
        <v>17.002647499538053</v>
      </c>
      <c r="C15" s="1">
        <f>100*Data!F16/Data!B16</f>
        <v>11.429357994453643</v>
      </c>
      <c r="D15" s="3">
        <f>100*Data!G16/Data!B16</f>
        <v>5.5732895050844116</v>
      </c>
    </row>
    <row r="16" spans="1:4" x14ac:dyDescent="0.3">
      <c r="A16" s="3" t="s">
        <v>13</v>
      </c>
      <c r="B16" s="10">
        <f>100*(Data!F17+Data!G17)/Data!B17</f>
        <v>16.497626693793872</v>
      </c>
      <c r="C16" s="1">
        <f>100*Data!F17/Data!B17</f>
        <v>10.955324905105284</v>
      </c>
      <c r="D16" s="3">
        <f>100*Data!G17/Data!B17</f>
        <v>5.5423017886885892</v>
      </c>
    </row>
    <row r="17" spans="1:4" x14ac:dyDescent="0.3">
      <c r="A17" s="3" t="s">
        <v>14</v>
      </c>
      <c r="B17" s="10">
        <f>100*(Data!F18+Data!G18)/Data!B18</f>
        <v>18.356136117378433</v>
      </c>
      <c r="C17" s="1">
        <f>100*Data!F18/Data!B18</f>
        <v>13.048168984759084</v>
      </c>
      <c r="D17" s="3">
        <f>100*Data!G18/Data!B18</f>
        <v>5.307967132619348</v>
      </c>
    </row>
    <row r="18" spans="1:4" x14ac:dyDescent="0.3">
      <c r="A18" s="3" t="s">
        <v>15</v>
      </c>
      <c r="B18" s="10">
        <f>100*(Data!F19+Data!G19)/Data!B19</f>
        <v>32.188994040804616</v>
      </c>
      <c r="C18" s="1">
        <f>100*Data!F19/Data!B19</f>
        <v>27.761740961666096</v>
      </c>
      <c r="D18" s="3">
        <f>100*Data!G19/Data!B19</f>
        <v>4.4272530791385201</v>
      </c>
    </row>
    <row r="19" spans="1:4" x14ac:dyDescent="0.3">
      <c r="A19" s="3" t="s">
        <v>16</v>
      </c>
      <c r="B19" s="10">
        <f>100*(Data!F20+Data!G20)/Data!B20</f>
        <v>29.117514602735447</v>
      </c>
      <c r="C19" s="1">
        <f>100*Data!F20/Data!B20</f>
        <v>22.910623592744553</v>
      </c>
      <c r="D19" s="3">
        <f>100*Data!G20/Data!B20</f>
        <v>6.2068910099908932</v>
      </c>
    </row>
    <row r="20" spans="1:4" x14ac:dyDescent="0.3">
      <c r="A20" s="3" t="s">
        <v>17</v>
      </c>
      <c r="B20" s="10">
        <f>100*(Data!F21+Data!G21)/Data!B21</f>
        <v>23.656513299258439</v>
      </c>
      <c r="C20" s="1">
        <f>100*Data!F21/Data!B21</f>
        <v>17.36397188454022</v>
      </c>
      <c r="D20" s="3">
        <f>100*Data!G21/Data!B21</f>
        <v>6.2925414147182197</v>
      </c>
    </row>
    <row r="21" spans="1:4" x14ac:dyDescent="0.3">
      <c r="A21" s="3" t="s">
        <v>18</v>
      </c>
      <c r="B21" s="10">
        <f>100*(Data!F22+Data!G22)/Data!B22</f>
        <v>21.888132556955458</v>
      </c>
      <c r="C21" s="1">
        <f>100*Data!F22/Data!B22</f>
        <v>15.776981760273886</v>
      </c>
      <c r="D21" s="3">
        <f>100*Data!G22/Data!B22</f>
        <v>6.1111507966815735</v>
      </c>
    </row>
    <row r="22" spans="1:4" x14ac:dyDescent="0.3">
      <c r="A22" s="3" t="s">
        <v>19</v>
      </c>
      <c r="B22" s="10">
        <f>100*(Data!F23+Data!G23)/Data!B23</f>
        <v>19.744521747318366</v>
      </c>
      <c r="C22" s="1">
        <f>100*Data!F23/Data!B23</f>
        <v>12.349681528308109</v>
      </c>
      <c r="D22" s="3">
        <f>100*Data!G23/Data!B23</f>
        <v>7.3948402190102565</v>
      </c>
    </row>
    <row r="23" spans="1:4" x14ac:dyDescent="0.3">
      <c r="A23" s="3" t="s">
        <v>20</v>
      </c>
      <c r="B23" s="10">
        <f>100*(Data!F24+Data!G24)/Data!B24</f>
        <v>19.550946376757675</v>
      </c>
      <c r="C23" s="1">
        <f>100*Data!F24/Data!B24</f>
        <v>13.378566177233161</v>
      </c>
      <c r="D23" s="3">
        <f>100*Data!G24/Data!B24</f>
        <v>6.1723801995245156</v>
      </c>
    </row>
    <row r="24" spans="1:4" x14ac:dyDescent="0.3">
      <c r="A24" s="3" t="s">
        <v>21</v>
      </c>
      <c r="B24" s="10">
        <f>100*(Data!F25+Data!G25)/Data!B25</f>
        <v>21.070268330871119</v>
      </c>
      <c r="C24" s="1">
        <f>100*Data!F25/Data!B25</f>
        <v>15.245498945528066</v>
      </c>
      <c r="D24" s="3">
        <f>100*Data!G25/Data!B25</f>
        <v>5.8247693853430524</v>
      </c>
    </row>
    <row r="25" spans="1:4" x14ac:dyDescent="0.3">
      <c r="A25" s="3" t="s">
        <v>22</v>
      </c>
      <c r="B25" s="10">
        <f>100*(Data!F26+Data!G26)/Data!B26</f>
        <v>27.764530118083858</v>
      </c>
      <c r="C25" s="1">
        <f>100*Data!F26/Data!B26</f>
        <v>21.248380180088901</v>
      </c>
      <c r="D25" s="3">
        <f>100*Data!G26/Data!B26</f>
        <v>6.5161499379949568</v>
      </c>
    </row>
    <row r="26" spans="1:4" x14ac:dyDescent="0.3">
      <c r="A26" s="3" t="s">
        <v>23</v>
      </c>
      <c r="B26" s="10">
        <f>100*(Data!F27+Data!G27)/Data!B27</f>
        <v>21.872659897192218</v>
      </c>
      <c r="C26" s="1">
        <f>100*Data!F27/Data!B27</f>
        <v>14.44802514988986</v>
      </c>
      <c r="D26" s="3">
        <f>100*Data!G27/Data!B27</f>
        <v>7.4246347473023588</v>
      </c>
    </row>
    <row r="27" spans="1:4" x14ac:dyDescent="0.3">
      <c r="A27" s="3" t="s">
        <v>24</v>
      </c>
      <c r="B27" s="10">
        <f>100*(Data!F28+Data!G28)/Data!B28</f>
        <v>21.126456516343737</v>
      </c>
      <c r="C27" s="1">
        <f>100*Data!F28/Data!B28</f>
        <v>11.932633726946907</v>
      </c>
      <c r="D27" s="3">
        <f>100*Data!G28/Data!B28</f>
        <v>9.1938227893968296</v>
      </c>
    </row>
    <row r="28" spans="1:4" x14ac:dyDescent="0.3">
      <c r="A28" s="3" t="s">
        <v>25</v>
      </c>
      <c r="B28" s="10">
        <f>100*(Data!F29+Data!G29)/Data!B29</f>
        <v>22.473136811816307</v>
      </c>
      <c r="C28" s="1">
        <f>100*Data!F29/Data!B29</f>
        <v>14.898204092480896</v>
      </c>
      <c r="D28" s="3">
        <f>100*Data!G29/Data!B29</f>
        <v>7.5749327193354095</v>
      </c>
    </row>
    <row r="29" spans="1:4" x14ac:dyDescent="0.3">
      <c r="A29" s="3" t="s">
        <v>26</v>
      </c>
      <c r="B29" s="10">
        <f>100*(Data!F30+Data!G30)/Data!B30</f>
        <v>23.674725885404641</v>
      </c>
      <c r="C29" s="1">
        <f>100*Data!F30/Data!B30</f>
        <v>13.808459369064142</v>
      </c>
      <c r="D29" s="3">
        <f>100*Data!G30/Data!B30</f>
        <v>9.8662665163404988</v>
      </c>
    </row>
    <row r="30" spans="1:4" x14ac:dyDescent="0.3">
      <c r="A30" s="3" t="s">
        <v>27</v>
      </c>
      <c r="B30" s="10">
        <f>100*(Data!F31+Data!G31)/Data!B31</f>
        <v>18.119175884870454</v>
      </c>
      <c r="C30" s="1">
        <f>100*Data!F31/Data!B31</f>
        <v>9.069305583693291</v>
      </c>
      <c r="D30" s="3">
        <f>100*Data!G31/Data!B31</f>
        <v>9.0498703011771653</v>
      </c>
    </row>
    <row r="31" spans="1:4" x14ac:dyDescent="0.3">
      <c r="A31" s="3" t="s">
        <v>28</v>
      </c>
      <c r="B31" s="10">
        <f>100*(Data!F32+Data!G32)/Data!B32</f>
        <v>18.723783264585382</v>
      </c>
      <c r="C31" s="1">
        <f>100*Data!F32/Data!B32</f>
        <v>9.8304202427864062</v>
      </c>
      <c r="D31" s="3">
        <f>100*Data!G32/Data!B32</f>
        <v>8.8933630217989776</v>
      </c>
    </row>
    <row r="32" spans="1:4" x14ac:dyDescent="0.3">
      <c r="A32" s="3" t="s">
        <v>29</v>
      </c>
      <c r="B32" s="10">
        <f>100*(Data!F33+Data!G33)/Data!B33</f>
        <v>19.558009897764968</v>
      </c>
      <c r="C32" s="1">
        <f>100*Data!F33/Data!B33</f>
        <v>10.837384409703706</v>
      </c>
      <c r="D32" s="3">
        <f>100*Data!G33/Data!B33</f>
        <v>8.7206254880612626</v>
      </c>
    </row>
    <row r="33" spans="1:4" x14ac:dyDescent="0.3">
      <c r="A33" s="3" t="s">
        <v>30</v>
      </c>
      <c r="B33" s="10">
        <f>100*(Data!F34+Data!G34)/Data!B34</f>
        <v>21.111576451575168</v>
      </c>
      <c r="C33" s="1">
        <f>100*Data!F34/Data!B34</f>
        <v>15.43031150088018</v>
      </c>
      <c r="D33" s="3">
        <f>100*Data!G34/Data!B34</f>
        <v>5.6812649506949882</v>
      </c>
    </row>
    <row r="34" spans="1:4" x14ac:dyDescent="0.3">
      <c r="A34" s="3" t="s">
        <v>31</v>
      </c>
      <c r="B34" s="10">
        <f>100*(Data!F35+Data!G35)/Data!B35</f>
        <v>23.347017174349563</v>
      </c>
      <c r="C34" s="1">
        <f>100*Data!F35/Data!B35</f>
        <v>19.309592052490281</v>
      </c>
      <c r="D34" s="3">
        <f>100*Data!G35/Data!B35</f>
        <v>4.0374251218592834</v>
      </c>
    </row>
    <row r="35" spans="1:4" x14ac:dyDescent="0.3">
      <c r="A35" s="3" t="s">
        <v>32</v>
      </c>
      <c r="B35" s="10">
        <f>100*(Data!F36+Data!G36)/Data!B36</f>
        <v>23.52122874841826</v>
      </c>
      <c r="C35" s="1">
        <f>100*Data!F36/Data!B36</f>
        <v>18.950516161639481</v>
      </c>
      <c r="D35" s="3">
        <f>100*Data!G36/Data!B36</f>
        <v>4.5707125867787797</v>
      </c>
    </row>
    <row r="36" spans="1:4" x14ac:dyDescent="0.3">
      <c r="A36" s="3" t="s">
        <v>33</v>
      </c>
      <c r="B36" s="10">
        <f>100*(Data!F37+Data!G37)/Data!B37</f>
        <v>17.769943745961921</v>
      </c>
      <c r="C36" s="1">
        <f>100*Data!F37/Data!B37</f>
        <v>12.138109201396881</v>
      </c>
      <c r="D36" s="3">
        <f>100*Data!G37/Data!B37</f>
        <v>5.6318345445650388</v>
      </c>
    </row>
    <row r="37" spans="1:4" x14ac:dyDescent="0.3">
      <c r="A37" s="3" t="s">
        <v>34</v>
      </c>
      <c r="B37" s="10">
        <f>100*(Data!F38+Data!G38)/Data!B38</f>
        <v>17.001969438515182</v>
      </c>
      <c r="C37" s="1">
        <f>100*Data!F38/Data!B38</f>
        <v>10.225370336336736</v>
      </c>
      <c r="D37" s="3">
        <f>100*Data!G38/Data!B38</f>
        <v>6.7765991021784462</v>
      </c>
    </row>
    <row r="38" spans="1:4" x14ac:dyDescent="0.3">
      <c r="A38" s="3" t="s">
        <v>35</v>
      </c>
      <c r="B38" s="10">
        <f>100*(Data!F39+Data!G39)/Data!B39</f>
        <v>17.648095795546865</v>
      </c>
      <c r="C38" s="1">
        <f>100*Data!F39/Data!B39</f>
        <v>8.8434109357318604</v>
      </c>
      <c r="D38" s="3">
        <f>100*Data!G39/Data!B39</f>
        <v>8.8046848598150067</v>
      </c>
    </row>
    <row r="39" spans="1:4" x14ac:dyDescent="0.3">
      <c r="A39" s="3" t="s">
        <v>36</v>
      </c>
      <c r="B39" s="10">
        <f>100*(Data!F40+Data!G40)/Data!B40</f>
        <v>16.19072039699067</v>
      </c>
      <c r="C39" s="1">
        <f>100*Data!F40/Data!B40</f>
        <v>7.675213671922263</v>
      </c>
      <c r="D39" s="3">
        <f>100*Data!G40/Data!B40</f>
        <v>8.5155067250684091</v>
      </c>
    </row>
    <row r="40" spans="1:4" x14ac:dyDescent="0.3">
      <c r="A40" s="3" t="s">
        <v>37</v>
      </c>
      <c r="B40" s="10">
        <f>100*(Data!F41+Data!G41)/Data!B41</f>
        <v>19.873463955421954</v>
      </c>
      <c r="C40" s="1">
        <f>100*Data!F41/Data!B41</f>
        <v>11.76833509042277</v>
      </c>
      <c r="D40" s="3">
        <f>100*Data!G41/Data!B41</f>
        <v>8.1051288649991822</v>
      </c>
    </row>
    <row r="41" spans="1:4" x14ac:dyDescent="0.3">
      <c r="A41" s="3" t="s">
        <v>38</v>
      </c>
      <c r="B41" s="10">
        <f>100*(Data!F42+Data!G42)/Data!B42</f>
        <v>23.807238516724698</v>
      </c>
      <c r="C41" s="1">
        <f>100*Data!F42/Data!B42</f>
        <v>13.728944685152529</v>
      </c>
      <c r="D41" s="3">
        <f>100*Data!G42/Data!B42</f>
        <v>10.078293831572168</v>
      </c>
    </row>
    <row r="42" spans="1:4" x14ac:dyDescent="0.3">
      <c r="A42" s="3" t="s">
        <v>39</v>
      </c>
      <c r="B42" s="10">
        <f>100*(Data!F43+Data!G43)/Data!B43</f>
        <v>17.174389333870153</v>
      </c>
      <c r="C42" s="1">
        <f>100*Data!F43/Data!B43</f>
        <v>6.4879494151986625</v>
      </c>
      <c r="D42" s="3">
        <f>100*Data!G43/Data!B43</f>
        <v>10.686439918671491</v>
      </c>
    </row>
    <row r="43" spans="1:4" x14ac:dyDescent="0.3">
      <c r="A43" s="3" t="s">
        <v>40</v>
      </c>
      <c r="B43" s="10">
        <f>100*(Data!F44+Data!G44)/Data!B44</f>
        <v>17.484994830195166</v>
      </c>
      <c r="C43" s="1">
        <f>100*Data!F44/Data!B44</f>
        <v>6.6720426121332013</v>
      </c>
      <c r="D43" s="3">
        <f>100*Data!G44/Data!B44</f>
        <v>10.812952218061964</v>
      </c>
    </row>
    <row r="44" spans="1:4" x14ac:dyDescent="0.3">
      <c r="A44" s="3" t="s">
        <v>41</v>
      </c>
      <c r="B44" s="10">
        <f>100*(Data!F45+Data!G45)/Data!B45</f>
        <v>19.919365847703638</v>
      </c>
      <c r="C44" s="1">
        <f>100*Data!F45/Data!B45</f>
        <v>10.299381304728355</v>
      </c>
      <c r="D44" s="3">
        <f>100*Data!G45/Data!B45</f>
        <v>9.619984542975283</v>
      </c>
    </row>
    <row r="45" spans="1:4" x14ac:dyDescent="0.3">
      <c r="A45" s="3" t="s">
        <v>42</v>
      </c>
      <c r="B45" s="10">
        <f>100*(Data!F46+Data!G46)/Data!B46</f>
        <v>20.347270601758275</v>
      </c>
      <c r="C45" s="1">
        <f>100*Data!F46/Data!B46</f>
        <v>9.5838343050621919</v>
      </c>
      <c r="D45" s="3">
        <f>100*Data!G46/Data!B46</f>
        <v>10.763436296696083</v>
      </c>
    </row>
    <row r="46" spans="1:4" x14ac:dyDescent="0.3">
      <c r="A46" s="3" t="s">
        <v>43</v>
      </c>
      <c r="B46" s="10">
        <f>100*(Data!F47+Data!G47)/Data!B47</f>
        <v>21.532434401879158</v>
      </c>
      <c r="C46" s="1">
        <f>100*Data!F47/Data!B47</f>
        <v>10.510067050861355</v>
      </c>
      <c r="D46" s="3">
        <f>100*Data!G47/Data!B47</f>
        <v>11.022367351017802</v>
      </c>
    </row>
    <row r="47" spans="1:4" x14ac:dyDescent="0.3">
      <c r="A47" s="3" t="s">
        <v>44</v>
      </c>
      <c r="B47" s="10">
        <f>100*(Data!F48+Data!G48)/Data!B48</f>
        <v>22.9169255355907</v>
      </c>
      <c r="C47" s="1">
        <f>100*Data!F48/Data!B48</f>
        <v>11.597013726030054</v>
      </c>
      <c r="D47" s="3">
        <f>100*Data!G48/Data!B48</f>
        <v>11.319911809560645</v>
      </c>
    </row>
    <row r="48" spans="1:4" x14ac:dyDescent="0.3">
      <c r="A48" s="3" t="s">
        <v>45</v>
      </c>
      <c r="B48" s="10">
        <f>100*(Data!F49+Data!G49)/Data!B49</f>
        <v>23.360428559338594</v>
      </c>
      <c r="C48" s="1">
        <f>100*Data!F49/Data!B49</f>
        <v>11.202468246406994</v>
      </c>
      <c r="D48" s="3">
        <f>100*Data!G49/Data!B49</f>
        <v>12.157960312931598</v>
      </c>
    </row>
    <row r="49" spans="1:4" x14ac:dyDescent="0.3">
      <c r="A49" s="3" t="s">
        <v>46</v>
      </c>
      <c r="B49" s="10">
        <f>100*(Data!F50+Data!G50)/Data!B50</f>
        <v>27.535424382014064</v>
      </c>
      <c r="C49" s="1">
        <f>100*Data!F50/Data!B50</f>
        <v>13.386741546160099</v>
      </c>
      <c r="D49" s="3">
        <f>100*Data!G50/Data!B50</f>
        <v>14.148682835853965</v>
      </c>
    </row>
    <row r="50" spans="1:4" x14ac:dyDescent="0.3">
      <c r="A50" s="3" t="s">
        <v>47</v>
      </c>
      <c r="B50" s="10">
        <f>100*(Data!F51+Data!G51)/Data!B51</f>
        <v>29.783772718466281</v>
      </c>
      <c r="C50" s="1">
        <f>100*Data!F51/Data!B51</f>
        <v>15.750990591538152</v>
      </c>
      <c r="D50" s="3">
        <f>100*Data!G51/Data!B51</f>
        <v>14.032782126928128</v>
      </c>
    </row>
    <row r="51" spans="1:4" x14ac:dyDescent="0.3">
      <c r="A51" s="3" t="s">
        <v>48</v>
      </c>
      <c r="B51" s="10">
        <f>100*(Data!F52+Data!G52)/Data!B52</f>
        <v>28.575285483218764</v>
      </c>
      <c r="C51" s="1">
        <f>100*Data!F52/Data!B52</f>
        <v>14.472917509098261</v>
      </c>
      <c r="D51" s="3">
        <f>100*Data!G52/Data!B52</f>
        <v>14.102367974120501</v>
      </c>
    </row>
    <row r="52" spans="1:4" x14ac:dyDescent="0.3">
      <c r="A52" s="3" t="s">
        <v>49</v>
      </c>
      <c r="B52" s="10">
        <f>100*(Data!F53+Data!G53)/Data!B53</f>
        <v>24.512733766233765</v>
      </c>
      <c r="C52" s="1">
        <f>100*Data!F53/Data!B53</f>
        <v>12.165319657615113</v>
      </c>
      <c r="D52" s="3">
        <f>100*Data!G53/Data!B53</f>
        <v>12.347414108618654</v>
      </c>
    </row>
    <row r="53" spans="1:4" x14ac:dyDescent="0.3">
      <c r="A53" s="3" t="s">
        <v>50</v>
      </c>
      <c r="B53" s="10">
        <f>100*(Data!F54+Data!G54)/Data!B54</f>
        <v>21.431557047928742</v>
      </c>
      <c r="C53" s="1">
        <f>100*Data!F54/Data!B54</f>
        <v>7.5259195532305956</v>
      </c>
      <c r="D53" s="3">
        <f>100*Data!G54/Data!B54</f>
        <v>13.905637494698148</v>
      </c>
    </row>
    <row r="54" spans="1:4" x14ac:dyDescent="0.3">
      <c r="A54" s="3" t="s">
        <v>51</v>
      </c>
      <c r="B54" s="10">
        <f>100*(Data!F55+Data!G55)/Data!B55</f>
        <v>19.360936467348544</v>
      </c>
      <c r="C54" s="1">
        <f>100*Data!F55/Data!B55</f>
        <v>7.9052361329661682</v>
      </c>
      <c r="D54" s="3">
        <f>100*Data!G55/Data!B55</f>
        <v>11.455700334382376</v>
      </c>
    </row>
    <row r="55" spans="1:4" x14ac:dyDescent="0.3">
      <c r="A55" s="3" t="s">
        <v>52</v>
      </c>
      <c r="B55" s="10">
        <f>100*(Data!F56+Data!G56)/Data!B56</f>
        <v>22.453043756906077</v>
      </c>
      <c r="C55" s="1">
        <f>100*Data!F56/Data!B56</f>
        <v>9.3270439779005532</v>
      </c>
      <c r="D55" s="3">
        <f>100*Data!G56/Data!B56</f>
        <v>13.125999779005525</v>
      </c>
    </row>
    <row r="56" spans="1:4" x14ac:dyDescent="0.3">
      <c r="A56" s="3" t="s">
        <v>53</v>
      </c>
      <c r="B56" s="10">
        <f>100*(Data!F57+Data!G57)/Data!B57</f>
        <v>23.511923020483032</v>
      </c>
      <c r="C56" s="1">
        <f>100*Data!F57/Data!B57</f>
        <v>9.8312527667380003</v>
      </c>
      <c r="D56" s="3">
        <f>100*Data!G57/Data!B57</f>
        <v>13.680670253745031</v>
      </c>
    </row>
    <row r="57" spans="1:4" x14ac:dyDescent="0.3">
      <c r="A57" s="3" t="s">
        <v>54</v>
      </c>
      <c r="B57" s="10"/>
      <c r="C57" s="1"/>
    </row>
    <row r="58" spans="1:4" x14ac:dyDescent="0.3">
      <c r="A58" s="3" t="s">
        <v>55</v>
      </c>
      <c r="B58" s="10"/>
      <c r="C58" s="1"/>
    </row>
    <row r="59" spans="1:4" x14ac:dyDescent="0.3">
      <c r="A59" s="3" t="s">
        <v>56</v>
      </c>
      <c r="B59" s="10"/>
      <c r="C59" s="1"/>
    </row>
    <row r="60" spans="1:4" x14ac:dyDescent="0.3">
      <c r="A60" s="3" t="s">
        <v>57</v>
      </c>
      <c r="B60" s="10"/>
      <c r="C60" s="1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114</v>
      </c>
    </row>
    <row r="3" spans="1:4" x14ac:dyDescent="0.3">
      <c r="B3" s="3" t="s">
        <v>99</v>
      </c>
      <c r="C3" s="1" t="s">
        <v>100</v>
      </c>
      <c r="D3" s="3" t="s">
        <v>115</v>
      </c>
    </row>
    <row r="4" spans="1:4" x14ac:dyDescent="0.3">
      <c r="A4" s="3" t="s">
        <v>1</v>
      </c>
      <c r="B4" s="10">
        <f>100*Data!I5/Data!B5</f>
        <v>19.171497579747278</v>
      </c>
      <c r="C4" s="1">
        <f>100*Data!H5/Data!B5</f>
        <v>18.973034871882398</v>
      </c>
      <c r="D4" s="11">
        <f>+B4-C4</f>
        <v>0.19846270786488063</v>
      </c>
    </row>
    <row r="5" spans="1:4" x14ac:dyDescent="0.3">
      <c r="A5" s="3" t="s">
        <v>2</v>
      </c>
      <c r="B5" s="10">
        <f>100*Data!I6/Data!B6</f>
        <v>18.868345451911797</v>
      </c>
      <c r="C5" s="1">
        <f>100*Data!H6/Data!B6</f>
        <v>18.456729589430459</v>
      </c>
      <c r="D5" s="11">
        <f t="shared" ref="D5:D56" si="0">+B5-C5</f>
        <v>0.4116158624813373</v>
      </c>
    </row>
    <row r="6" spans="1:4" x14ac:dyDescent="0.3">
      <c r="A6" s="3" t="s">
        <v>3</v>
      </c>
      <c r="B6" s="10">
        <f>100*Data!I7/Data!B7</f>
        <v>15.092959169058974</v>
      </c>
      <c r="C6" s="1">
        <f>100*Data!H7/Data!B7</f>
        <v>14.834124122333495</v>
      </c>
      <c r="D6" s="11">
        <f t="shared" si="0"/>
        <v>0.25883504672547808</v>
      </c>
    </row>
    <row r="7" spans="1:4" x14ac:dyDescent="0.3">
      <c r="A7" s="3" t="s">
        <v>4</v>
      </c>
      <c r="B7" s="10">
        <f>100*Data!I8/Data!B8</f>
        <v>15.546757539438717</v>
      </c>
      <c r="C7" s="1">
        <f>100*Data!H8/Data!B8</f>
        <v>15.333065470764945</v>
      </c>
      <c r="D7" s="11">
        <f t="shared" si="0"/>
        <v>0.21369206867377244</v>
      </c>
    </row>
    <row r="8" spans="1:4" x14ac:dyDescent="0.3">
      <c r="A8" s="3" t="s">
        <v>5</v>
      </c>
      <c r="B8" s="10">
        <f>100*Data!I9/Data!B9</f>
        <v>15.254043441380823</v>
      </c>
      <c r="C8" s="1">
        <f>100*Data!H9/Data!B9</f>
        <v>15.025304270750933</v>
      </c>
      <c r="D8" s="11">
        <f t="shared" si="0"/>
        <v>0.2287391706298898</v>
      </c>
    </row>
    <row r="9" spans="1:4" x14ac:dyDescent="0.3">
      <c r="A9" s="3" t="s">
        <v>6</v>
      </c>
      <c r="B9" s="10">
        <f>100*Data!I10/Data!B10</f>
        <v>15.838347653298257</v>
      </c>
      <c r="C9" s="1">
        <f>100*Data!H10/Data!B10</f>
        <v>15.652514623156362</v>
      </c>
      <c r="D9" s="11">
        <f t="shared" si="0"/>
        <v>0.18583303014189489</v>
      </c>
    </row>
    <row r="10" spans="1:4" x14ac:dyDescent="0.3">
      <c r="A10" s="3" t="s">
        <v>7</v>
      </c>
      <c r="B10" s="10">
        <f>100*Data!I11/Data!B11</f>
        <v>16.328784666972513</v>
      </c>
      <c r="C10" s="1">
        <f>100*Data!H11/Data!B11</f>
        <v>16.113903963367139</v>
      </c>
      <c r="D10" s="11">
        <f t="shared" si="0"/>
        <v>0.21488070360537392</v>
      </c>
    </row>
    <row r="11" spans="1:4" x14ac:dyDescent="0.3">
      <c r="A11" s="3" t="s">
        <v>8</v>
      </c>
      <c r="B11" s="10">
        <f>100*Data!I12/Data!B12</f>
        <v>16.835576614929177</v>
      </c>
      <c r="C11" s="1">
        <f>100*Data!H12/Data!B12</f>
        <v>16.580584845043539</v>
      </c>
      <c r="D11" s="11">
        <f t="shared" si="0"/>
        <v>0.25499176988563832</v>
      </c>
    </row>
    <row r="12" spans="1:4" x14ac:dyDescent="0.3">
      <c r="A12" s="3" t="s">
        <v>9</v>
      </c>
      <c r="B12" s="10">
        <f>100*Data!I13/Data!B13</f>
        <v>16.426569768333486</v>
      </c>
      <c r="C12" s="1">
        <f>100*Data!H13/Data!B13</f>
        <v>16.09523623796715</v>
      </c>
      <c r="D12" s="11">
        <f t="shared" si="0"/>
        <v>0.3313335303663365</v>
      </c>
    </row>
    <row r="13" spans="1:4" x14ac:dyDescent="0.3">
      <c r="A13" s="3" t="s">
        <v>10</v>
      </c>
      <c r="B13" s="10">
        <f>100*Data!I14/Data!B14</f>
        <v>17.3432709715686</v>
      </c>
      <c r="C13" s="1">
        <f>100*Data!H14/Data!B14</f>
        <v>16.970138504185826</v>
      </c>
      <c r="D13" s="11">
        <f t="shared" si="0"/>
        <v>0.37313246738277428</v>
      </c>
    </row>
    <row r="14" spans="1:4" x14ac:dyDescent="0.3">
      <c r="A14" s="3" t="s">
        <v>11</v>
      </c>
      <c r="B14" s="10">
        <f>100*Data!I15/Data!B15</f>
        <v>16.291834510851391</v>
      </c>
      <c r="C14" s="1">
        <f>100*Data!H15/Data!B15</f>
        <v>15.802126352264169</v>
      </c>
      <c r="D14" s="11">
        <f t="shared" si="0"/>
        <v>0.48970815858722183</v>
      </c>
    </row>
    <row r="15" spans="1:4" x14ac:dyDescent="0.3">
      <c r="A15" s="3" t="s">
        <v>12</v>
      </c>
      <c r="B15" s="10">
        <f>100*Data!I16/Data!B16</f>
        <v>16.464020862805064</v>
      </c>
      <c r="C15" s="1">
        <f>100*Data!H16/Data!B16</f>
        <v>15.902951449541533</v>
      </c>
      <c r="D15" s="11">
        <f t="shared" si="0"/>
        <v>0.56106941326353166</v>
      </c>
    </row>
    <row r="16" spans="1:4" x14ac:dyDescent="0.3">
      <c r="A16" s="3" t="s">
        <v>13</v>
      </c>
      <c r="B16" s="10">
        <f>100*Data!I17/Data!B17</f>
        <v>16.885462710609556</v>
      </c>
      <c r="C16" s="1">
        <f>100*Data!H17/Data!B17</f>
        <v>16.315524478013035</v>
      </c>
      <c r="D16" s="11">
        <f t="shared" si="0"/>
        <v>0.56993823259652032</v>
      </c>
    </row>
    <row r="17" spans="1:4" x14ac:dyDescent="0.3">
      <c r="A17" s="3" t="s">
        <v>14</v>
      </c>
      <c r="B17" s="10">
        <f>100*Data!I18/Data!B18</f>
        <v>16.788721900336263</v>
      </c>
      <c r="C17" s="1">
        <f>100*Data!H18/Data!B18</f>
        <v>16.229681386588535</v>
      </c>
      <c r="D17" s="11">
        <f t="shared" si="0"/>
        <v>0.55904051374772834</v>
      </c>
    </row>
    <row r="18" spans="1:4" x14ac:dyDescent="0.3">
      <c r="A18" s="3" t="s">
        <v>15</v>
      </c>
      <c r="B18" s="10">
        <f>100*Data!I19/Data!B19</f>
        <v>29.826065780053121</v>
      </c>
      <c r="C18" s="1">
        <f>100*Data!H19/Data!B19</f>
        <v>29.45738193795005</v>
      </c>
      <c r="D18" s="11">
        <f t="shared" si="0"/>
        <v>0.3686838421030707</v>
      </c>
    </row>
    <row r="19" spans="1:4" x14ac:dyDescent="0.3">
      <c r="A19" s="3" t="s">
        <v>16</v>
      </c>
      <c r="B19" s="10">
        <f>100*Data!I20/Data!B20</f>
        <v>29.56924075041848</v>
      </c>
      <c r="C19" s="1">
        <f>100*Data!H20/Data!B20</f>
        <v>29.203661095642946</v>
      </c>
      <c r="D19" s="11">
        <f t="shared" si="0"/>
        <v>0.36557965477553367</v>
      </c>
    </row>
    <row r="20" spans="1:4" x14ac:dyDescent="0.3">
      <c r="A20" s="3" t="s">
        <v>17</v>
      </c>
      <c r="B20" s="10">
        <f>100*Data!I21/Data!B21</f>
        <v>26.796456028525515</v>
      </c>
      <c r="C20" s="1">
        <f>100*Data!H21/Data!B21</f>
        <v>26.238961158617354</v>
      </c>
      <c r="D20" s="11">
        <f t="shared" si="0"/>
        <v>0.55749486990816166</v>
      </c>
    </row>
    <row r="21" spans="1:4" x14ac:dyDescent="0.3">
      <c r="A21" s="3" t="s">
        <v>18</v>
      </c>
      <c r="B21" s="10">
        <f>100*Data!I22/Data!B22</f>
        <v>26.872042330673217</v>
      </c>
      <c r="C21" s="1">
        <f>100*Data!H22/Data!B22</f>
        <v>26.106638538168806</v>
      </c>
      <c r="D21" s="11">
        <f t="shared" si="0"/>
        <v>0.76540379250441148</v>
      </c>
    </row>
    <row r="22" spans="1:4" x14ac:dyDescent="0.3">
      <c r="A22" s="3" t="s">
        <v>19</v>
      </c>
      <c r="B22" s="10">
        <f>100*Data!I23/Data!B23</f>
        <v>24.551698873893727</v>
      </c>
      <c r="C22" s="1">
        <f>100*Data!H23/Data!B23</f>
        <v>23.272279756469398</v>
      </c>
      <c r="D22" s="11">
        <f t="shared" si="0"/>
        <v>1.2794191174243288</v>
      </c>
    </row>
    <row r="23" spans="1:4" x14ac:dyDescent="0.3">
      <c r="A23" s="3" t="s">
        <v>20</v>
      </c>
      <c r="B23" s="10">
        <f>100*Data!I24/Data!B24</f>
        <v>18.231938606423228</v>
      </c>
      <c r="C23" s="1">
        <f>100*Data!H24/Data!B24</f>
        <v>16.917046304950976</v>
      </c>
      <c r="D23" s="11">
        <f t="shared" si="0"/>
        <v>1.314892301472252</v>
      </c>
    </row>
    <row r="24" spans="1:4" x14ac:dyDescent="0.3">
      <c r="A24" s="3" t="s">
        <v>21</v>
      </c>
      <c r="B24" s="10">
        <f>100*Data!I25/Data!B25</f>
        <v>21.194707656038677</v>
      </c>
      <c r="C24" s="1">
        <f>100*Data!H25/Data!B25</f>
        <v>19.487376572164756</v>
      </c>
      <c r="D24" s="11">
        <f t="shared" si="0"/>
        <v>1.7073310838739211</v>
      </c>
    </row>
    <row r="25" spans="1:4" x14ac:dyDescent="0.3">
      <c r="A25" s="3" t="s">
        <v>22</v>
      </c>
      <c r="B25" s="10">
        <f>100*Data!I26/Data!B26</f>
        <v>25.957585972981565</v>
      </c>
      <c r="C25" s="1">
        <f>100*Data!H26/Data!B26</f>
        <v>24.064029611342139</v>
      </c>
      <c r="D25" s="11">
        <f t="shared" si="0"/>
        <v>1.8935563616394262</v>
      </c>
    </row>
    <row r="26" spans="1:4" x14ac:dyDescent="0.3">
      <c r="A26" s="3" t="s">
        <v>23</v>
      </c>
      <c r="B26" s="10">
        <f>100*Data!I27/Data!B27</f>
        <v>25.869840209062687</v>
      </c>
      <c r="C26" s="1">
        <f>100*Data!H27/Data!B27</f>
        <v>23.636784813509145</v>
      </c>
      <c r="D26" s="11">
        <f t="shared" si="0"/>
        <v>2.2330553955535422</v>
      </c>
    </row>
    <row r="27" spans="1:4" x14ac:dyDescent="0.3">
      <c r="A27" s="3" t="s">
        <v>24</v>
      </c>
      <c r="B27" s="10">
        <f>100*Data!I28/Data!B28</f>
        <v>22.999125116776913</v>
      </c>
      <c r="C27" s="1">
        <f>100*Data!H28/Data!B28</f>
        <v>20.979792101706007</v>
      </c>
      <c r="D27" s="11">
        <f t="shared" si="0"/>
        <v>2.0193330150709059</v>
      </c>
    </row>
    <row r="28" spans="1:4" x14ac:dyDescent="0.3">
      <c r="A28" s="3" t="s">
        <v>25</v>
      </c>
      <c r="B28" s="10">
        <f>100*Data!I29/Data!B29</f>
        <v>22.042385084369037</v>
      </c>
      <c r="C28" s="1">
        <f>100*Data!H29/Data!B29</f>
        <v>18.383086428870396</v>
      </c>
      <c r="D28" s="11">
        <f t="shared" si="0"/>
        <v>3.6592986554986418</v>
      </c>
    </row>
    <row r="29" spans="1:4" x14ac:dyDescent="0.3">
      <c r="A29" s="3" t="s">
        <v>26</v>
      </c>
      <c r="B29" s="10">
        <f>100*Data!I30/Data!B30</f>
        <v>22.958509337453666</v>
      </c>
      <c r="C29" s="1">
        <f>100*Data!H30/Data!B30</f>
        <v>19.747608935180555</v>
      </c>
      <c r="D29" s="11">
        <f t="shared" si="0"/>
        <v>3.2109004022731114</v>
      </c>
    </row>
    <row r="30" spans="1:4" x14ac:dyDescent="0.3">
      <c r="A30" s="3" t="s">
        <v>27</v>
      </c>
      <c r="B30" s="10">
        <f>100*Data!I31/Data!B31</f>
        <v>23.63478231110437</v>
      </c>
      <c r="C30" s="1">
        <f>100*Data!H31/Data!B31</f>
        <v>17.06334371170378</v>
      </c>
      <c r="D30" s="11">
        <f t="shared" si="0"/>
        <v>6.5714385994005902</v>
      </c>
    </row>
    <row r="31" spans="1:4" x14ac:dyDescent="0.3">
      <c r="A31" s="3" t="s">
        <v>28</v>
      </c>
      <c r="B31" s="10">
        <f>100*Data!I32/Data!B32</f>
        <v>23.95720703766624</v>
      </c>
      <c r="C31" s="1">
        <f>100*Data!H32/Data!B32</f>
        <v>18.285040193646225</v>
      </c>
      <c r="D31" s="11">
        <f t="shared" si="0"/>
        <v>5.6721668440200155</v>
      </c>
    </row>
    <row r="32" spans="1:4" x14ac:dyDescent="0.3">
      <c r="A32" s="3" t="s">
        <v>29</v>
      </c>
      <c r="B32" s="10">
        <f>100*Data!I33/Data!B33</f>
        <v>26.488951691119148</v>
      </c>
      <c r="C32" s="1">
        <f>100*Data!H33/Data!B33</f>
        <v>20.757133156289076</v>
      </c>
      <c r="D32" s="11">
        <f t="shared" si="0"/>
        <v>5.7318185348300723</v>
      </c>
    </row>
    <row r="33" spans="1:4" x14ac:dyDescent="0.3">
      <c r="A33" s="3" t="s">
        <v>30</v>
      </c>
      <c r="B33" s="10">
        <f>100*Data!I34/Data!B34</f>
        <v>21.339141782170838</v>
      </c>
      <c r="C33" s="1">
        <f>100*Data!H34/Data!B34</f>
        <v>17.569751645055245</v>
      </c>
      <c r="D33" s="11">
        <f t="shared" si="0"/>
        <v>3.7693901371155931</v>
      </c>
    </row>
    <row r="34" spans="1:4" x14ac:dyDescent="0.3">
      <c r="A34" s="3" t="s">
        <v>31</v>
      </c>
      <c r="B34" s="10">
        <f>100*Data!I35/Data!B35</f>
        <v>25.786111607596769</v>
      </c>
      <c r="C34" s="1">
        <f>100*Data!H35/Data!B35</f>
        <v>22.97659337263535</v>
      </c>
      <c r="D34" s="11">
        <f t="shared" si="0"/>
        <v>2.8095182349614198</v>
      </c>
    </row>
    <row r="35" spans="1:4" x14ac:dyDescent="0.3">
      <c r="A35" s="3" t="s">
        <v>32</v>
      </c>
      <c r="B35" s="10">
        <f>100*Data!I36/Data!B36</f>
        <v>24.511925743014409</v>
      </c>
      <c r="C35" s="1">
        <f>100*Data!H36/Data!B36</f>
        <v>21.860389252265794</v>
      </c>
      <c r="D35" s="11">
        <f t="shared" si="0"/>
        <v>2.6515364907486152</v>
      </c>
    </row>
    <row r="36" spans="1:4" x14ac:dyDescent="0.3">
      <c r="A36" s="3" t="s">
        <v>33</v>
      </c>
      <c r="B36" s="10">
        <f>100*Data!I37/Data!B37</f>
        <v>21.751522704513601</v>
      </c>
      <c r="C36" s="1">
        <f>100*Data!H37/Data!B37</f>
        <v>17.758436374215417</v>
      </c>
      <c r="D36" s="11">
        <f t="shared" si="0"/>
        <v>3.9930863302981834</v>
      </c>
    </row>
    <row r="37" spans="1:4" x14ac:dyDescent="0.3">
      <c r="A37" s="3" t="s">
        <v>34</v>
      </c>
      <c r="B37" s="10">
        <f>100*Data!I38/Data!B38</f>
        <v>20.020835606982086</v>
      </c>
      <c r="C37" s="1">
        <f>100*Data!H38/Data!B38</f>
        <v>16.891168057728851</v>
      </c>
      <c r="D37" s="11">
        <f t="shared" si="0"/>
        <v>3.1296675492532344</v>
      </c>
    </row>
    <row r="38" spans="1:4" x14ac:dyDescent="0.3">
      <c r="A38" s="3" t="s">
        <v>35</v>
      </c>
      <c r="B38" s="10">
        <f>100*Data!I39/Data!B39</f>
        <v>25.204040409787069</v>
      </c>
      <c r="C38" s="1">
        <f>100*Data!H39/Data!B39</f>
        <v>20.589252268984833</v>
      </c>
      <c r="D38" s="11">
        <f t="shared" si="0"/>
        <v>4.6147881408022364</v>
      </c>
    </row>
    <row r="39" spans="1:4" x14ac:dyDescent="0.3">
      <c r="A39" s="3" t="s">
        <v>36</v>
      </c>
      <c r="B39" s="10">
        <f>100*Data!I40/Data!B40</f>
        <v>20.59969917487555</v>
      </c>
      <c r="C39" s="1">
        <f>100*Data!H40/Data!B40</f>
        <v>13.023559753348573</v>
      </c>
      <c r="D39" s="11">
        <f t="shared" si="0"/>
        <v>7.5761394215269764</v>
      </c>
    </row>
    <row r="40" spans="1:4" x14ac:dyDescent="0.3">
      <c r="A40" s="3" t="s">
        <v>37</v>
      </c>
      <c r="B40" s="10">
        <f>100*Data!I41/Data!B41</f>
        <v>19.231552726236373</v>
      </c>
      <c r="C40" s="1">
        <f>100*Data!H41/Data!B41</f>
        <v>15.195295287225941</v>
      </c>
      <c r="D40" s="11">
        <f t="shared" si="0"/>
        <v>4.0362574390104324</v>
      </c>
    </row>
    <row r="41" spans="1:4" x14ac:dyDescent="0.3">
      <c r="A41" s="3" t="s">
        <v>38</v>
      </c>
      <c r="B41" s="10">
        <f>100*Data!I42/Data!B42</f>
        <v>21.855227329010166</v>
      </c>
      <c r="C41" s="1">
        <f>100*Data!H42/Data!B42</f>
        <v>19.41850426508331</v>
      </c>
      <c r="D41" s="11">
        <f t="shared" si="0"/>
        <v>2.4367230639268556</v>
      </c>
    </row>
    <row r="42" spans="1:4" x14ac:dyDescent="0.3">
      <c r="A42" s="3" t="s">
        <v>39</v>
      </c>
      <c r="B42" s="10">
        <f>100*Data!I43/Data!B43</f>
        <v>21.343849923536112</v>
      </c>
      <c r="C42" s="1">
        <f>100*Data!H43/Data!B43</f>
        <v>18.748279167282941</v>
      </c>
      <c r="D42" s="11">
        <f t="shared" si="0"/>
        <v>2.5955707562531707</v>
      </c>
    </row>
    <row r="43" spans="1:4" x14ac:dyDescent="0.3">
      <c r="A43" s="3" t="s">
        <v>40</v>
      </c>
      <c r="B43" s="10">
        <f>100*Data!I44/Data!B44</f>
        <v>19.803344542533679</v>
      </c>
      <c r="C43" s="1">
        <f>100*Data!H44/Data!B44</f>
        <v>16.981469732032888</v>
      </c>
      <c r="D43" s="11">
        <f t="shared" si="0"/>
        <v>2.8218748105007911</v>
      </c>
    </row>
    <row r="44" spans="1:4" x14ac:dyDescent="0.3">
      <c r="A44" s="3" t="s">
        <v>41</v>
      </c>
      <c r="B44" s="10">
        <f>100*Data!I45/Data!B45</f>
        <v>21.80885678112238</v>
      </c>
      <c r="C44" s="1">
        <f>100*Data!H45/Data!B45</f>
        <v>19.210276273517223</v>
      </c>
      <c r="D44" s="11">
        <f t="shared" si="0"/>
        <v>2.5985805076051562</v>
      </c>
    </row>
    <row r="45" spans="1:4" x14ac:dyDescent="0.3">
      <c r="A45" s="3" t="s">
        <v>42</v>
      </c>
      <c r="B45" s="10">
        <f>100*Data!I46/Data!B46</f>
        <v>25.131943146621346</v>
      </c>
      <c r="C45" s="1">
        <f>100*Data!H46/Data!B46</f>
        <v>22.099555107688346</v>
      </c>
      <c r="D45" s="11">
        <f t="shared" si="0"/>
        <v>3.032388038933</v>
      </c>
    </row>
    <row r="46" spans="1:4" x14ac:dyDescent="0.3">
      <c r="A46" s="3" t="s">
        <v>43</v>
      </c>
      <c r="B46" s="10">
        <f>100*Data!I47/Data!B47</f>
        <v>26.529872886767478</v>
      </c>
      <c r="C46" s="1">
        <f>100*Data!H47/Data!B47</f>
        <v>21.878893005761604</v>
      </c>
      <c r="D46" s="11">
        <f t="shared" si="0"/>
        <v>4.650979881005874</v>
      </c>
    </row>
    <row r="47" spans="1:4" x14ac:dyDescent="0.3">
      <c r="A47" s="3" t="s">
        <v>44</v>
      </c>
      <c r="B47" s="10">
        <f>100*Data!I48/Data!B48</f>
        <v>28.848693073761304</v>
      </c>
      <c r="C47" s="1">
        <f>100*Data!H48/Data!B48</f>
        <v>23.546690228861529</v>
      </c>
      <c r="D47" s="11">
        <f t="shared" si="0"/>
        <v>5.3020028448997749</v>
      </c>
    </row>
    <row r="48" spans="1:4" x14ac:dyDescent="0.3">
      <c r="A48" s="3" t="s">
        <v>45</v>
      </c>
      <c r="B48" s="10">
        <f>100*Data!I49/Data!B49</f>
        <v>25.680901679296245</v>
      </c>
      <c r="C48" s="1">
        <f>100*Data!H49/Data!B49</f>
        <v>21.982120457007959</v>
      </c>
      <c r="D48" s="11">
        <f t="shared" si="0"/>
        <v>3.6987812222882859</v>
      </c>
    </row>
    <row r="49" spans="1:4" x14ac:dyDescent="0.3">
      <c r="A49" s="3" t="s">
        <v>46</v>
      </c>
      <c r="B49" s="10">
        <f>100*Data!I50/Data!B50</f>
        <v>25.911378630474328</v>
      </c>
      <c r="C49" s="1">
        <f>100*Data!H50/Data!B50</f>
        <v>22.971006158224913</v>
      </c>
      <c r="D49" s="11">
        <f t="shared" si="0"/>
        <v>2.9403724722494147</v>
      </c>
    </row>
    <row r="50" spans="1:4" x14ac:dyDescent="0.3">
      <c r="A50" s="3" t="s">
        <v>47</v>
      </c>
      <c r="B50" s="10">
        <f>100*Data!I51/Data!B51</f>
        <v>29.765826211526299</v>
      </c>
      <c r="C50" s="1">
        <f>100*Data!H51/Data!B51</f>
        <v>27.694939539950422</v>
      </c>
      <c r="D50" s="11">
        <f t="shared" si="0"/>
        <v>2.0708866715758774</v>
      </c>
    </row>
    <row r="51" spans="1:4" x14ac:dyDescent="0.3">
      <c r="A51" s="3" t="s">
        <v>48</v>
      </c>
      <c r="B51" s="10">
        <f>100*Data!I52/Data!B52</f>
        <v>25.568551556813588</v>
      </c>
      <c r="C51" s="1">
        <f>100*Data!H52/Data!B52</f>
        <v>24.071899514759401</v>
      </c>
      <c r="D51" s="11">
        <f t="shared" si="0"/>
        <v>1.4966520420541869</v>
      </c>
    </row>
    <row r="52" spans="1:4" x14ac:dyDescent="0.3">
      <c r="A52" s="3" t="s">
        <v>49</v>
      </c>
      <c r="B52" s="10">
        <f>100*Data!I53/Data!B53</f>
        <v>25.698458677685949</v>
      </c>
      <c r="C52" s="1">
        <f>100*Data!H53/Data!B53</f>
        <v>24.40415082644628</v>
      </c>
      <c r="D52" s="11">
        <f t="shared" si="0"/>
        <v>1.2943078512396688</v>
      </c>
    </row>
    <row r="53" spans="1:4" x14ac:dyDescent="0.3">
      <c r="A53" s="3" t="s">
        <v>50</v>
      </c>
      <c r="B53" s="10">
        <f>100*Data!I54/Data!B54</f>
        <v>26.509127951364345</v>
      </c>
      <c r="C53" s="1">
        <f>100*Data!H54/Data!B54</f>
        <v>25.163185494132616</v>
      </c>
      <c r="D53" s="11">
        <f t="shared" si="0"/>
        <v>1.3459424572317289</v>
      </c>
    </row>
    <row r="54" spans="1:4" x14ac:dyDescent="0.3">
      <c r="A54" s="3" t="s">
        <v>51</v>
      </c>
      <c r="B54" s="10">
        <f>100*Data!I55/Data!B55</f>
        <v>22.930844118804092</v>
      </c>
      <c r="C54" s="1">
        <f>100*Data!H55/Data!B55</f>
        <v>21.450393292682929</v>
      </c>
      <c r="D54" s="11">
        <f t="shared" si="0"/>
        <v>1.4804508261211637</v>
      </c>
    </row>
    <row r="55" spans="1:4" x14ac:dyDescent="0.3">
      <c r="A55" s="3" t="s">
        <v>52</v>
      </c>
      <c r="B55" s="10">
        <f>100*Data!I56/Data!B56</f>
        <v>26.436553812154695</v>
      </c>
      <c r="C55" s="1">
        <f>100*Data!H56/Data!B56</f>
        <v>24.297291933701658</v>
      </c>
      <c r="D55" s="11">
        <f t="shared" si="0"/>
        <v>2.1392618784530377</v>
      </c>
    </row>
    <row r="56" spans="1:4" x14ac:dyDescent="0.3">
      <c r="A56" s="3" t="s">
        <v>53</v>
      </c>
      <c r="B56" s="10">
        <f>100*Data!I57/Data!B57</f>
        <v>28.371330479975544</v>
      </c>
      <c r="C56" s="1">
        <f>100*Data!H57/Data!B57</f>
        <v>25.685961173952919</v>
      </c>
      <c r="D56" s="11">
        <f t="shared" si="0"/>
        <v>2.6853693060226256</v>
      </c>
    </row>
    <row r="57" spans="1:4" x14ac:dyDescent="0.3">
      <c r="A57" s="3" t="s">
        <v>54</v>
      </c>
      <c r="B57" s="10"/>
      <c r="C57" s="1"/>
    </row>
    <row r="58" spans="1:4" x14ac:dyDescent="0.3">
      <c r="A58" s="3" t="s">
        <v>55</v>
      </c>
      <c r="B58" s="10"/>
      <c r="C58" s="1"/>
    </row>
    <row r="59" spans="1:4" x14ac:dyDescent="0.3">
      <c r="A59" s="3" t="s">
        <v>56</v>
      </c>
      <c r="B59" s="10"/>
      <c r="C59" s="1"/>
    </row>
    <row r="60" spans="1:4" x14ac:dyDescent="0.3">
      <c r="A60" s="3" t="s">
        <v>57</v>
      </c>
      <c r="B60" s="10"/>
      <c r="C60" s="1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116</v>
      </c>
    </row>
    <row r="3" spans="1:4" x14ac:dyDescent="0.3">
      <c r="B3" s="3" t="s">
        <v>99</v>
      </c>
      <c r="C3" s="1" t="s">
        <v>117</v>
      </c>
    </row>
    <row r="4" spans="1:4" x14ac:dyDescent="0.3">
      <c r="A4" s="3" t="s">
        <v>1</v>
      </c>
      <c r="B4" s="6">
        <f>100*(Data!J5*Data!P5+Data!K5)/Data!B5</f>
        <v>7.1876577365063552</v>
      </c>
      <c r="C4" s="6">
        <f>100*Data!K5/Data!B5</f>
        <v>3.9262539039268494</v>
      </c>
      <c r="D4" s="11"/>
    </row>
    <row r="5" spans="1:4" x14ac:dyDescent="0.3">
      <c r="A5" s="3" t="s">
        <v>2</v>
      </c>
      <c r="B5" s="6">
        <f>100*(Data!J6*Data!P6+Data!K6)/Data!B6</f>
        <v>7.4530750061506721</v>
      </c>
      <c r="C5" s="6">
        <f>100*Data!K6/Data!B6</f>
        <v>4.8954008682895225</v>
      </c>
      <c r="D5" s="11"/>
    </row>
    <row r="6" spans="1:4" x14ac:dyDescent="0.3">
      <c r="A6" s="3" t="s">
        <v>3</v>
      </c>
      <c r="B6" s="6">
        <f>100*(Data!J7*Data!P7+Data!K7)/Data!B7</f>
        <v>6.2436765160112486</v>
      </c>
      <c r="C6" s="6">
        <f>100*Data!K7/Data!B7</f>
        <v>4.0982215731533991</v>
      </c>
      <c r="D6" s="11"/>
    </row>
    <row r="7" spans="1:4" x14ac:dyDescent="0.3">
      <c r="A7" s="3" t="s">
        <v>4</v>
      </c>
      <c r="B7" s="6">
        <f>100*(Data!J8*Data!P8+Data!K8)/Data!B8</f>
        <v>5.3159199799709853</v>
      </c>
      <c r="C7" s="6">
        <f>100*Data!K8/Data!B8</f>
        <v>3.4903037883382697</v>
      </c>
      <c r="D7" s="11"/>
    </row>
    <row r="8" spans="1:4" x14ac:dyDescent="0.3">
      <c r="A8" s="3" t="s">
        <v>5</v>
      </c>
      <c r="B8" s="6">
        <f>100*(Data!J9*Data!P9+Data!K9)/Data!B9</f>
        <v>4.2459708548173429</v>
      </c>
      <c r="C8" s="6">
        <f>100*Data!K9/Data!B9</f>
        <v>2.2063799167008189</v>
      </c>
      <c r="D8" s="11"/>
    </row>
    <row r="9" spans="1:4" x14ac:dyDescent="0.3">
      <c r="A9" s="3" t="s">
        <v>6</v>
      </c>
      <c r="B9" s="6">
        <f>100*(Data!J10*Data!P10+Data!K10)/Data!B10</f>
        <v>4.648064705717724</v>
      </c>
      <c r="C9" s="6">
        <f>100*Data!K10/Data!B10</f>
        <v>2.218801600850802</v>
      </c>
      <c r="D9" s="11"/>
    </row>
    <row r="10" spans="1:4" x14ac:dyDescent="0.3">
      <c r="A10" s="3" t="s">
        <v>7</v>
      </c>
      <c r="B10" s="6">
        <f>100*(Data!J11*Data!P11+Data!K11)/Data!B11</f>
        <v>5.0131668151134194</v>
      </c>
      <c r="C10" s="6">
        <f>100*Data!K11/Data!B11</f>
        <v>2.1531046501258664</v>
      </c>
      <c r="D10" s="11"/>
    </row>
    <row r="11" spans="1:4" x14ac:dyDescent="0.3">
      <c r="A11" s="3" t="s">
        <v>8</v>
      </c>
      <c r="B11" s="6">
        <f>100*(Data!J12*Data!P12+Data!K12)/Data!B12</f>
        <v>5.7730136702107799</v>
      </c>
      <c r="C11" s="6">
        <f>100*Data!K12/Data!B12</f>
        <v>2.6172355261061591</v>
      </c>
      <c r="D11" s="11"/>
    </row>
    <row r="12" spans="1:4" x14ac:dyDescent="0.3">
      <c r="A12" s="3" t="s">
        <v>9</v>
      </c>
      <c r="B12" s="6">
        <f>100*(Data!J13*Data!P13+Data!K13)/Data!B13</f>
        <v>6.677790637726166</v>
      </c>
      <c r="C12" s="6">
        <f>100*Data!K13/Data!B13</f>
        <v>3.1183218543620628</v>
      </c>
      <c r="D12" s="11"/>
    </row>
    <row r="13" spans="1:4" x14ac:dyDescent="0.3">
      <c r="A13" s="3" t="s">
        <v>10</v>
      </c>
      <c r="B13" s="6">
        <f>100*(Data!J14*Data!P14+Data!K14)/Data!B14</f>
        <v>8.4157996108708648</v>
      </c>
      <c r="C13" s="6">
        <f>100*Data!K14/Data!B14</f>
        <v>4.0638189516935688</v>
      </c>
      <c r="D13" s="11"/>
    </row>
    <row r="14" spans="1:4" x14ac:dyDescent="0.3">
      <c r="A14" s="3" t="s">
        <v>11</v>
      </c>
      <c r="B14" s="6">
        <f>100*(Data!J15*Data!P15+Data!K15)/Data!B15</f>
        <v>9.0250912985269149</v>
      </c>
      <c r="C14" s="6">
        <f>100*Data!K15/Data!B15</f>
        <v>4.2068888791385479</v>
      </c>
      <c r="D14" s="11"/>
    </row>
    <row r="15" spans="1:4" x14ac:dyDescent="0.3">
      <c r="A15" s="3" t="s">
        <v>12</v>
      </c>
      <c r="B15" s="6">
        <f>100*(Data!J16*Data!P16+Data!K16)/Data!B16</f>
        <v>9.6982718313978946</v>
      </c>
      <c r="C15" s="6">
        <f>100*Data!K16/Data!B16</f>
        <v>4.057653996721859</v>
      </c>
      <c r="D15" s="11"/>
    </row>
    <row r="16" spans="1:4" x14ac:dyDescent="0.3">
      <c r="A16" s="3" t="s">
        <v>13</v>
      </c>
      <c r="B16" s="6">
        <f>100*(Data!J17*Data!P17+Data!K17)/Data!B17</f>
        <v>9.4206619568453895</v>
      </c>
      <c r="C16" s="6">
        <f>100*Data!K17/Data!B17</f>
        <v>3.9728865091728087</v>
      </c>
      <c r="D16" s="11"/>
    </row>
    <row r="17" spans="1:4" x14ac:dyDescent="0.3">
      <c r="A17" s="3" t="s">
        <v>14</v>
      </c>
      <c r="B17" s="6">
        <f>100*(Data!J18*Data!P18+Data!K18)/Data!B18</f>
        <v>8.3295869449217879</v>
      </c>
      <c r="C17" s="6">
        <f>100*Data!K18/Data!B18</f>
        <v>3.762727800256108</v>
      </c>
      <c r="D17" s="11"/>
    </row>
    <row r="18" spans="1:4" x14ac:dyDescent="0.3">
      <c r="A18" s="3" t="s">
        <v>15</v>
      </c>
      <c r="B18" s="6">
        <f>100*(Data!J19*Data!P19+Data!K19)/Data!B19</f>
        <v>6.5898428058546683</v>
      </c>
      <c r="C18" s="6">
        <f>100*Data!K19/Data!B19</f>
        <v>4.082183284773456</v>
      </c>
      <c r="D18" s="11"/>
    </row>
    <row r="19" spans="1:4" x14ac:dyDescent="0.3">
      <c r="A19" s="3" t="s">
        <v>16</v>
      </c>
      <c r="B19" s="6">
        <f>100*(Data!J20*Data!P20+Data!K20)/Data!B20</f>
        <v>9.267625228586823</v>
      </c>
      <c r="C19" s="6">
        <f>100*Data!K20/Data!B20</f>
        <v>4.9067304951852435</v>
      </c>
      <c r="D19" s="11"/>
    </row>
    <row r="20" spans="1:4" x14ac:dyDescent="0.3">
      <c r="A20" s="3" t="s">
        <v>17</v>
      </c>
      <c r="B20" s="6">
        <f>100*(Data!J21*Data!P21+Data!K21)/Data!B21</f>
        <v>14.173405330536875</v>
      </c>
      <c r="C20" s="6">
        <f>100*Data!K21/Data!B21</f>
        <v>5.2212147237369297</v>
      </c>
      <c r="D20" s="11"/>
    </row>
    <row r="21" spans="1:4" x14ac:dyDescent="0.3">
      <c r="A21" s="3" t="s">
        <v>18</v>
      </c>
      <c r="B21" s="6">
        <f>100*(Data!J22*Data!P22+Data!K22)/Data!B22</f>
        <v>19.074697095841678</v>
      </c>
      <c r="C21" s="6">
        <f>100*Data!K22/Data!B22</f>
        <v>7.9417506849238348</v>
      </c>
      <c r="D21" s="11"/>
    </row>
    <row r="22" spans="1:4" x14ac:dyDescent="0.3">
      <c r="A22" s="3" t="s">
        <v>19</v>
      </c>
      <c r="B22" s="6">
        <f>100*(Data!J23*Data!P23+Data!K23)/Data!B23</f>
        <v>24.829833464638146</v>
      </c>
      <c r="C22" s="6">
        <f>100*Data!K23/Data!B23</f>
        <v>9.0580850716618837</v>
      </c>
      <c r="D22" s="11"/>
    </row>
    <row r="23" spans="1:4" x14ac:dyDescent="0.3">
      <c r="A23" s="3" t="s">
        <v>20</v>
      </c>
      <c r="B23" s="6">
        <f>100*(Data!J24*Data!P24+Data!K24)/Data!B24</f>
        <v>22.442927500912813</v>
      </c>
      <c r="C23" s="6">
        <f>100*Data!K24/Data!B24</f>
        <v>7.9043464618984958</v>
      </c>
      <c r="D23" s="11"/>
    </row>
    <row r="24" spans="1:4" x14ac:dyDescent="0.3">
      <c r="A24" s="3" t="s">
        <v>21</v>
      </c>
      <c r="B24" s="6">
        <f>100*(Data!J25*Data!P25+Data!K25)/Data!B25</f>
        <v>20.432664771287584</v>
      </c>
      <c r="C24" s="6">
        <f>100*Data!K25/Data!B25</f>
        <v>6.469687959311436</v>
      </c>
      <c r="D24" s="11"/>
    </row>
    <row r="25" spans="1:4" x14ac:dyDescent="0.3">
      <c r="A25" s="3" t="s">
        <v>22</v>
      </c>
      <c r="B25" s="6">
        <f>100*(Data!J26*Data!P26+Data!K26)/Data!B26</f>
        <v>20.000788364814465</v>
      </c>
      <c r="C25" s="6">
        <f>100*Data!K26/Data!B26</f>
        <v>7.736847422032068</v>
      </c>
      <c r="D25" s="11"/>
    </row>
    <row r="26" spans="1:4" x14ac:dyDescent="0.3">
      <c r="A26" s="3" t="s">
        <v>23</v>
      </c>
      <c r="B26" s="6">
        <f>100*(Data!J27*Data!P27+Data!K27)/Data!B27</f>
        <v>24.424553383050455</v>
      </c>
      <c r="C26" s="6">
        <f>100*Data!K27/Data!B27</f>
        <v>8.9544177031705292</v>
      </c>
      <c r="D26" s="11"/>
    </row>
    <row r="27" spans="1:4" x14ac:dyDescent="0.3">
      <c r="A27" s="3" t="s">
        <v>24</v>
      </c>
      <c r="B27" s="6">
        <f>100*(Data!J28*Data!P28+Data!K28)/Data!B28</f>
        <v>29.171310151973991</v>
      </c>
      <c r="C27" s="6">
        <f>100*Data!K28/Data!B28</f>
        <v>10.218596020059774</v>
      </c>
      <c r="D27" s="11"/>
    </row>
    <row r="28" spans="1:4" x14ac:dyDescent="0.3">
      <c r="A28" s="3" t="s">
        <v>25</v>
      </c>
      <c r="B28" s="6">
        <f>100*(Data!J29*Data!P29+Data!K29)/Data!B29</f>
        <v>45.433640543858132</v>
      </c>
      <c r="C28" s="6">
        <f>100*Data!K29/Data!B29</f>
        <v>10.441311171849867</v>
      </c>
      <c r="D28" s="11"/>
    </row>
    <row r="29" spans="1:4" x14ac:dyDescent="0.3">
      <c r="A29" s="3" t="s">
        <v>26</v>
      </c>
      <c r="B29" s="6">
        <f>100*(Data!J30*Data!P30+Data!K30)/Data!B30</f>
        <v>42.805957213966103</v>
      </c>
      <c r="C29" s="6">
        <f>100*Data!K30/Data!B30</f>
        <v>12.928687067668477</v>
      </c>
      <c r="D29" s="11"/>
    </row>
    <row r="30" spans="1:4" x14ac:dyDescent="0.3">
      <c r="A30" s="3" t="s">
        <v>27</v>
      </c>
      <c r="B30" s="6">
        <f>100*(Data!J31*Data!P31+Data!K31)/Data!B31</f>
        <v>93.724348331808429</v>
      </c>
      <c r="C30" s="6">
        <f>100*Data!K31/Data!B31</f>
        <v>15.361457172981828</v>
      </c>
      <c r="D30" s="11"/>
    </row>
    <row r="31" spans="1:4" x14ac:dyDescent="0.3">
      <c r="A31" s="3" t="s">
        <v>28</v>
      </c>
      <c r="B31" s="6">
        <f>100*(Data!J32*Data!P32+Data!K32)/Data!B32</f>
        <v>67.000842194088534</v>
      </c>
      <c r="C31" s="6">
        <f>100*Data!K32/Data!B32</f>
        <v>11.785118638047352</v>
      </c>
      <c r="D31" s="11"/>
    </row>
    <row r="32" spans="1:4" x14ac:dyDescent="0.3">
      <c r="A32" s="3" t="s">
        <v>29</v>
      </c>
      <c r="B32" s="6">
        <f>100*(Data!J33*Data!P33+Data!K33)/Data!B33</f>
        <v>55.209604277670628</v>
      </c>
      <c r="C32" s="6">
        <f>100*Data!K33/Data!B33</f>
        <v>10.77020737078224</v>
      </c>
      <c r="D32" s="11"/>
    </row>
    <row r="33" spans="1:4" x14ac:dyDescent="0.3">
      <c r="A33" s="3" t="s">
        <v>30</v>
      </c>
      <c r="B33" s="6">
        <f>100*(Data!J34*Data!P34+Data!K34)/Data!B34</f>
        <v>86.541505059760496</v>
      </c>
      <c r="C33" s="6">
        <f>100*Data!K34/Data!B34</f>
        <v>8.6480436076477858</v>
      </c>
      <c r="D33" s="11"/>
    </row>
    <row r="34" spans="1:4" x14ac:dyDescent="0.3">
      <c r="A34" s="3" t="s">
        <v>31</v>
      </c>
      <c r="B34" s="6">
        <f>100*(Data!J35*Data!P35+Data!K35)/Data!B35</f>
        <v>65.676143844702153</v>
      </c>
      <c r="C34" s="6">
        <f>100*Data!K35/Data!B35</f>
        <v>7.0635951719667887</v>
      </c>
      <c r="D34" s="11"/>
    </row>
    <row r="35" spans="1:4" x14ac:dyDescent="0.3">
      <c r="A35" s="3" t="s">
        <v>32</v>
      </c>
      <c r="B35" s="6">
        <f>100*(Data!J36*Data!P36+Data!K36)/Data!B36</f>
        <v>65.108802508139959</v>
      </c>
      <c r="C35" s="6">
        <f>100*Data!K36/Data!B36</f>
        <v>9.5791149016430115</v>
      </c>
      <c r="D35" s="11"/>
    </row>
    <row r="36" spans="1:4" x14ac:dyDescent="0.3">
      <c r="A36" s="3" t="s">
        <v>33</v>
      </c>
      <c r="B36" s="6">
        <f>100*(Data!J37*Data!P37+Data!K37)/Data!B37</f>
        <v>57.193569827646044</v>
      </c>
      <c r="C36" s="6">
        <f>100*Data!K37/Data!B37</f>
        <v>3.3730714421548718</v>
      </c>
      <c r="D36" s="11"/>
    </row>
    <row r="37" spans="1:4" x14ac:dyDescent="0.3">
      <c r="A37" s="3" t="s">
        <v>34</v>
      </c>
      <c r="B37" s="6">
        <f>100*(Data!J38*Data!P38+Data!K38)/Data!B38</f>
        <v>63.594945929258316</v>
      </c>
      <c r="C37" s="6">
        <f>100*Data!K38/Data!B38</f>
        <v>9.9360274962800759</v>
      </c>
      <c r="D37" s="11"/>
    </row>
    <row r="38" spans="1:4" x14ac:dyDescent="0.3">
      <c r="A38" s="3" t="s">
        <v>35</v>
      </c>
      <c r="B38" s="6">
        <f>100*(Data!J39*Data!P39+Data!K39)/Data!B39</f>
        <v>68.640097583898239</v>
      </c>
      <c r="C38" s="6">
        <f>100*Data!K39/Data!B39</f>
        <v>14.00145205750456</v>
      </c>
      <c r="D38" s="11"/>
    </row>
    <row r="39" spans="1:4" x14ac:dyDescent="0.3">
      <c r="A39" s="3" t="s">
        <v>36</v>
      </c>
      <c r="B39" s="6">
        <f>100*(Data!J40*Data!P40+Data!K40)/Data!B40</f>
        <v>68.342872125113971</v>
      </c>
      <c r="C39" s="6">
        <f>100*Data!K40/Data!B40</f>
        <v>11.168432421129776</v>
      </c>
      <c r="D39" s="11"/>
    </row>
    <row r="40" spans="1:4" x14ac:dyDescent="0.3">
      <c r="A40" s="3" t="s">
        <v>37</v>
      </c>
      <c r="B40" s="6">
        <f>100*(Data!J41*Data!P41+Data!K41)/Data!B41</f>
        <v>50.262646559978968</v>
      </c>
      <c r="C40" s="6">
        <f>100*Data!K41/Data!B41</f>
        <v>7.817311762276324</v>
      </c>
      <c r="D40" s="11"/>
    </row>
    <row r="41" spans="1:4" x14ac:dyDescent="0.3">
      <c r="A41" s="3" t="s">
        <v>38</v>
      </c>
      <c r="B41" s="6">
        <f>100*(Data!J42*Data!P42+Data!K42)/Data!B42</f>
        <v>33.817071230532967</v>
      </c>
      <c r="C41" s="6">
        <f>100*Data!K42/Data!B42</f>
        <v>5.1596934145457976</v>
      </c>
      <c r="D41" s="11"/>
    </row>
    <row r="42" spans="1:4" x14ac:dyDescent="0.3">
      <c r="A42" s="3" t="s">
        <v>39</v>
      </c>
      <c r="B42" s="6">
        <f>100*(Data!J43*Data!P43+Data!K43)/Data!B43</f>
        <v>30.967875791092339</v>
      </c>
      <c r="C42" s="6">
        <f>100*Data!K43/Data!B43</f>
        <v>4.6340062168277276</v>
      </c>
      <c r="D42" s="11"/>
    </row>
    <row r="43" spans="1:4" x14ac:dyDescent="0.3">
      <c r="A43" s="3" t="s">
        <v>40</v>
      </c>
      <c r="B43" s="6">
        <f>100*(Data!J44*Data!P44+Data!K44)/Data!B44</f>
        <v>30.795747212046251</v>
      </c>
      <c r="C43" s="6">
        <f>100*Data!K44/Data!B44</f>
        <v>5.9863222601550943</v>
      </c>
      <c r="D43" s="11"/>
    </row>
    <row r="44" spans="1:4" x14ac:dyDescent="0.3">
      <c r="A44" s="3" t="s">
        <v>41</v>
      </c>
      <c r="B44" s="6">
        <f>100*(Data!J45*Data!P45+Data!K45)/Data!B45</f>
        <v>28.03561357548686</v>
      </c>
      <c r="C44" s="6">
        <f>100*Data!K45/Data!B45</f>
        <v>8.7911633483769123</v>
      </c>
      <c r="D44" s="11"/>
    </row>
    <row r="45" spans="1:4" x14ac:dyDescent="0.3">
      <c r="A45" s="3" t="s">
        <v>42</v>
      </c>
      <c r="B45" s="6">
        <f>100*(Data!J46*Data!P46+Data!K46)/Data!B46</f>
        <v>31.435165154214044</v>
      </c>
      <c r="C45" s="6">
        <f>100*Data!K46/Data!B46</f>
        <v>12.108306070600729</v>
      </c>
      <c r="D45" s="11"/>
    </row>
    <row r="46" spans="1:4" x14ac:dyDescent="0.3">
      <c r="A46" s="3" t="s">
        <v>43</v>
      </c>
      <c r="B46" s="6">
        <f>100*(Data!J47*Data!P47+Data!K47)/Data!B47</f>
        <v>43.989683769589156</v>
      </c>
      <c r="C46" s="6">
        <f>100*Data!K47/Data!B47</f>
        <v>14.797898215401485</v>
      </c>
      <c r="D46" s="11"/>
    </row>
    <row r="47" spans="1:4" x14ac:dyDescent="0.3">
      <c r="A47" s="3" t="s">
        <v>44</v>
      </c>
      <c r="B47" s="6">
        <f>100*(Data!J48*Data!P48+Data!K48)/Data!B48</f>
        <v>47.242903042322077</v>
      </c>
      <c r="C47" s="6">
        <f>100*Data!K48/Data!B48</f>
        <v>17.725320053405021</v>
      </c>
      <c r="D47" s="11"/>
    </row>
    <row r="48" spans="1:4" x14ac:dyDescent="0.3">
      <c r="A48" s="3" t="s">
        <v>45</v>
      </c>
      <c r="B48" s="6">
        <f>100*(Data!J49*Data!P49+Data!K49)/Data!B49</f>
        <v>38.660324190713013</v>
      </c>
      <c r="C48" s="6">
        <f>100*Data!K49/Data!B49</f>
        <v>13.883059584400794</v>
      </c>
      <c r="D48" s="11"/>
    </row>
    <row r="49" spans="1:4" x14ac:dyDescent="0.3">
      <c r="A49" s="3" t="s">
        <v>46</v>
      </c>
      <c r="B49" s="6">
        <f>100*(Data!J50*Data!P50+Data!K50)/Data!B50</f>
        <v>33.019398752951524</v>
      </c>
      <c r="C49" s="6">
        <f>100*Data!K50/Data!B50</f>
        <v>10.991395664425635</v>
      </c>
      <c r="D49" s="11"/>
    </row>
    <row r="50" spans="1:4" x14ac:dyDescent="0.3">
      <c r="A50" s="3" t="s">
        <v>47</v>
      </c>
      <c r="B50" s="6">
        <f>100*(Data!J51*Data!P51+Data!K51)/Data!B51</f>
        <v>24.057442834983522</v>
      </c>
      <c r="C50" s="6">
        <f>100*Data!K51/Data!B51</f>
        <v>9.2043972495967772</v>
      </c>
      <c r="D50" s="11"/>
    </row>
    <row r="51" spans="1:4" x14ac:dyDescent="0.3">
      <c r="A51" s="3" t="s">
        <v>48</v>
      </c>
      <c r="B51" s="6">
        <f>100*(Data!J52*Data!P52+Data!K52)/Data!B52</f>
        <v>19.143287505054591</v>
      </c>
      <c r="C51" s="6">
        <f>100*Data!K52/Data!B52</f>
        <v>7.2857355438738374</v>
      </c>
      <c r="D51" s="11"/>
    </row>
    <row r="52" spans="1:4" x14ac:dyDescent="0.3">
      <c r="A52" s="3" t="s">
        <v>49</v>
      </c>
      <c r="B52" s="6">
        <f>100*(Data!J53*Data!P53+Data!K53)/Data!B53</f>
        <v>13.974194362455727</v>
      </c>
      <c r="C52" s="6">
        <f>100*Data!K53/Data!B53</f>
        <v>4.5119952774498229</v>
      </c>
      <c r="D52" s="11"/>
    </row>
    <row r="53" spans="1:4" x14ac:dyDescent="0.3">
      <c r="A53" s="3" t="s">
        <v>50</v>
      </c>
      <c r="B53" s="6">
        <f>100*(Data!J54*Data!P54+Data!K54)/Data!B54</f>
        <v>18.187424289551817</v>
      </c>
      <c r="C53" s="6">
        <f>100*Data!K54/Data!B54</f>
        <v>7.5216333945991796</v>
      </c>
      <c r="D53" s="11"/>
    </row>
    <row r="54" spans="1:4" x14ac:dyDescent="0.3">
      <c r="A54" s="3" t="s">
        <v>51</v>
      </c>
      <c r="B54" s="6">
        <f>100*(Data!J55*Data!P55+Data!K55)/Data!B55</f>
        <v>18.317191188040912</v>
      </c>
      <c r="C54" s="6">
        <f>100*Data!K55/Data!B55</f>
        <v>8.8710820220298974</v>
      </c>
      <c r="D54" s="11"/>
    </row>
    <row r="55" spans="1:4" x14ac:dyDescent="0.3">
      <c r="A55" s="3" t="s">
        <v>52</v>
      </c>
      <c r="B55" s="6">
        <f>100*(Data!J56*Data!P56+Data!K56)/Data!B56</f>
        <v>25.056922504604053</v>
      </c>
      <c r="C55" s="6">
        <f>100*Data!K56/Data!B56</f>
        <v>11.331174659300185</v>
      </c>
      <c r="D55" s="11"/>
    </row>
    <row r="56" spans="1:4" x14ac:dyDescent="0.3">
      <c r="A56" s="3" t="s">
        <v>53</v>
      </c>
      <c r="B56" s="6">
        <f>100*(Data!J57*Data!P57+Data!K57)/Data!B57</f>
        <v>27.484740690920209</v>
      </c>
      <c r="C56" s="6">
        <f>100*Data!K57/Data!B57</f>
        <v>15.574406664628555</v>
      </c>
      <c r="D56" s="11"/>
    </row>
    <row r="57" spans="1:4" x14ac:dyDescent="0.3">
      <c r="A57" s="3" t="s">
        <v>54</v>
      </c>
      <c r="B57" s="6">
        <f>100*(Data!J58*Data!P58+Data!K58)/Data!B58</f>
        <v>32.257754742185412</v>
      </c>
      <c r="C57" s="6">
        <f>100*Data!K58/Data!B58</f>
        <v>19.724731142577255</v>
      </c>
    </row>
    <row r="58" spans="1:4" x14ac:dyDescent="0.3">
      <c r="A58" s="3" t="s">
        <v>55</v>
      </c>
      <c r="B58" s="6">
        <f>100*(Data!J59*Data!P59+Data!K59)/Data!B59</f>
        <v>28.415446951702297</v>
      </c>
      <c r="C58" s="6">
        <f>100*Data!K59/Data!B59</f>
        <v>19.431018606492479</v>
      </c>
    </row>
    <row r="59" spans="1:4" x14ac:dyDescent="0.3">
      <c r="A59" s="3" t="s">
        <v>56</v>
      </c>
      <c r="B59" s="6">
        <f>100*(Data!J60*Data!P60+Data!K60)/Data!B60</f>
        <v>17.938388395598558</v>
      </c>
      <c r="C59" s="6">
        <f>100*Data!K60/Data!B60</f>
        <v>13.502574610392843</v>
      </c>
    </row>
    <row r="60" spans="1:4" x14ac:dyDescent="0.3">
      <c r="A60" s="3" t="s">
        <v>57</v>
      </c>
      <c r="B60" s="6">
        <f>100*(Data!J61*Data!P61+Data!K61)/Data!B61</f>
        <v>6.2452076653000042</v>
      </c>
      <c r="C60" s="6">
        <f>100*Data!K61/Data!B61</f>
        <v>4.2813985935206427</v>
      </c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118</v>
      </c>
    </row>
    <row r="3" spans="1:4" x14ac:dyDescent="0.3">
      <c r="B3" s="3" t="s">
        <v>106</v>
      </c>
      <c r="C3" s="1" t="s">
        <v>286</v>
      </c>
    </row>
    <row r="4" spans="1:4" x14ac:dyDescent="0.3">
      <c r="A4" s="3" t="s">
        <v>1</v>
      </c>
      <c r="B4" s="6">
        <f>100*(Data!J5*Data!P5+Data!K5)/Data!B5</f>
        <v>7.1876577365063552</v>
      </c>
      <c r="C4" s="6">
        <f>100*((Data!J5/Data!Y5)+(Data!K5/Data!Z5/Data!$P$5))/(Data!B5/Data!Z5/Data!$P$5)</f>
        <v>7.1876577365063543</v>
      </c>
      <c r="D4" s="6"/>
    </row>
    <row r="5" spans="1:4" x14ac:dyDescent="0.3">
      <c r="A5" s="3" t="s">
        <v>2</v>
      </c>
      <c r="B5" s="6">
        <f>100*(Data!J6*Data!P6+Data!K6)/Data!B6</f>
        <v>7.4530750061506721</v>
      </c>
      <c r="C5" s="6">
        <f>100*((Data!J6/Data!Y6)+(Data!K6/Data!Z6/Data!$P$5))/(Data!B6/Data!Z6/Data!$P$5)</f>
        <v>7.4746381048883537</v>
      </c>
      <c r="D5" s="6"/>
    </row>
    <row r="6" spans="1:4" x14ac:dyDescent="0.3">
      <c r="A6" s="3" t="s">
        <v>3</v>
      </c>
      <c r="B6" s="6">
        <f>100*(Data!J7*Data!P7+Data!K7)/Data!B7</f>
        <v>6.2436765160112486</v>
      </c>
      <c r="C6" s="6">
        <f>100*((Data!J7/Data!Y7)+(Data!K7/Data!Z7/Data!$P$5))/(Data!B7/Data!Z7/Data!$P$5)</f>
        <v>6.221594542827928</v>
      </c>
      <c r="D6" s="6"/>
    </row>
    <row r="7" spans="1:4" x14ac:dyDescent="0.3">
      <c r="A7" s="3" t="s">
        <v>4</v>
      </c>
      <c r="B7" s="6">
        <f>100*(Data!J8*Data!P8+Data!K8)/Data!B8</f>
        <v>5.3159199799709853</v>
      </c>
      <c r="C7" s="6">
        <f>100*((Data!J8/Data!Y8)+(Data!K8/Data!Z8/Data!$P$5))/(Data!B8/Data!Z8/Data!$P$5)</f>
        <v>5.3027798683403837</v>
      </c>
      <c r="D7" s="6"/>
    </row>
    <row r="8" spans="1:4" x14ac:dyDescent="0.3">
      <c r="A8" s="3" t="s">
        <v>5</v>
      </c>
      <c r="B8" s="6">
        <f>100*(Data!J9*Data!P9+Data!K9)/Data!B9</f>
        <v>4.2459708548173429</v>
      </c>
      <c r="C8" s="6">
        <f>100*((Data!J9/Data!Y9)+(Data!K9/Data!Z9/Data!$P$5))/(Data!B9/Data!Z9/Data!$P$5)</f>
        <v>3.6743952074886197</v>
      </c>
      <c r="D8" s="6"/>
    </row>
    <row r="9" spans="1:4" x14ac:dyDescent="0.3">
      <c r="A9" s="3" t="s">
        <v>6</v>
      </c>
      <c r="B9" s="6">
        <f>100*(Data!J10*Data!P10+Data!K10)/Data!B10</f>
        <v>4.648064705717724</v>
      </c>
      <c r="C9" s="6">
        <f>100*((Data!J10/Data!Y10)+(Data!K10/Data!Z10/Data!$P$5))/(Data!B10/Data!Z10/Data!$P$5)</f>
        <v>3.9831789943404994</v>
      </c>
      <c r="D9" s="6"/>
    </row>
    <row r="10" spans="1:4" x14ac:dyDescent="0.3">
      <c r="A10" s="3" t="s">
        <v>7</v>
      </c>
      <c r="B10" s="6">
        <f>100*(Data!J11*Data!P11+Data!K11)/Data!B11</f>
        <v>5.0131668151134194</v>
      </c>
      <c r="C10" s="6">
        <f>100*((Data!J11/Data!Y11)+(Data!K11/Data!Z11/Data!$P$5))/(Data!B11/Data!Z11/Data!$P$5)</f>
        <v>4.1846254399610832</v>
      </c>
      <c r="D10" s="6"/>
    </row>
    <row r="11" spans="1:4" x14ac:dyDescent="0.3">
      <c r="A11" s="3" t="s">
        <v>8</v>
      </c>
      <c r="B11" s="6">
        <f>100*(Data!J12*Data!P12+Data!K12)/Data!B12</f>
        <v>5.7730136702107799</v>
      </c>
      <c r="C11" s="6">
        <f>100*((Data!J12/Data!Y12)+(Data!K12/Data!Z12/Data!$P$5))/(Data!B12/Data!Z12/Data!$P$5)</f>
        <v>4.7981751801907464</v>
      </c>
      <c r="D11" s="6"/>
    </row>
    <row r="12" spans="1:4" x14ac:dyDescent="0.3">
      <c r="A12" s="3" t="s">
        <v>9</v>
      </c>
      <c r="B12" s="6">
        <f>100*(Data!J13*Data!P13+Data!K13)/Data!B13</f>
        <v>6.677790637726166</v>
      </c>
      <c r="C12" s="6">
        <f>100*((Data!J13/Data!Y13)+(Data!K13/Data!Z13/Data!$P$5))/(Data!B13/Data!Z13/Data!$P$5)</f>
        <v>5.5378115791619891</v>
      </c>
      <c r="D12" s="6"/>
    </row>
    <row r="13" spans="1:4" x14ac:dyDescent="0.3">
      <c r="A13" s="3" t="s">
        <v>10</v>
      </c>
      <c r="B13" s="6">
        <f>100*(Data!J14*Data!P14+Data!K14)/Data!B14</f>
        <v>8.4157996108708648</v>
      </c>
      <c r="C13" s="6">
        <f>100*((Data!J14/Data!Y14)+(Data!K14/Data!Z14/Data!$P$5))/(Data!B14/Data!Z14/Data!$P$5)</f>
        <v>6.9290477063968723</v>
      </c>
      <c r="D13" s="6"/>
    </row>
    <row r="14" spans="1:4" x14ac:dyDescent="0.3">
      <c r="A14" s="3" t="s">
        <v>11</v>
      </c>
      <c r="B14" s="6">
        <f>100*(Data!J15*Data!P15+Data!K15)/Data!B15</f>
        <v>9.0250912985269149</v>
      </c>
      <c r="C14" s="6">
        <f>100*((Data!J15/Data!Y15)+(Data!K15/Data!Z15/Data!$P$5))/(Data!B15/Data!Z15/Data!$P$5)</f>
        <v>7.3152125368023562</v>
      </c>
      <c r="D14" s="6"/>
    </row>
    <row r="15" spans="1:4" x14ac:dyDescent="0.3">
      <c r="A15" s="3" t="s">
        <v>12</v>
      </c>
      <c r="B15" s="6">
        <f>100*(Data!J16*Data!P16+Data!K16)/Data!B16</f>
        <v>9.6982718313978946</v>
      </c>
      <c r="C15" s="6">
        <f>100*((Data!J16/Data!Y16)+(Data!K16/Data!Z16/Data!$P$5))/(Data!B16/Data!Z16/Data!$P$5)</f>
        <v>7.7223419072129484</v>
      </c>
      <c r="D15" s="6"/>
    </row>
    <row r="16" spans="1:4" x14ac:dyDescent="0.3">
      <c r="A16" s="3" t="s">
        <v>13</v>
      </c>
      <c r="B16" s="6">
        <f>100*(Data!J17*Data!P17+Data!K17)/Data!B17</f>
        <v>9.4206619568453895</v>
      </c>
      <c r="C16" s="6">
        <f>100*((Data!J17/Data!Y17)+(Data!K17/Data!Z17/Data!$P$5))/(Data!B17/Data!Z17/Data!$P$5)</f>
        <v>7.4980704903695079</v>
      </c>
      <c r="D16" s="6"/>
    </row>
    <row r="17" spans="1:4" x14ac:dyDescent="0.3">
      <c r="A17" s="3" t="s">
        <v>14</v>
      </c>
      <c r="B17" s="6">
        <f>100*(Data!J18*Data!P18+Data!K18)/Data!B18</f>
        <v>8.3295869449217879</v>
      </c>
      <c r="C17" s="6">
        <f>100*((Data!J18/Data!Y18)+(Data!K18/Data!Z18/Data!$P$5))/(Data!B18/Data!Z18/Data!$P$5)</f>
        <v>6.7458801338547438</v>
      </c>
      <c r="D17" s="6"/>
    </row>
    <row r="18" spans="1:4" x14ac:dyDescent="0.3">
      <c r="A18" s="3" t="s">
        <v>15</v>
      </c>
      <c r="B18" s="6">
        <f>100*(Data!J19*Data!P19+Data!K19)/Data!B19</f>
        <v>6.5898428058546683</v>
      </c>
      <c r="C18" s="6">
        <f>100*((Data!J19/Data!Y19)+(Data!K19/Data!Z19/Data!$P$5))/(Data!B19/Data!Z19/Data!$P$5)</f>
        <v>5.7319659798356195</v>
      </c>
      <c r="D18" s="6"/>
    </row>
    <row r="19" spans="1:4" x14ac:dyDescent="0.3">
      <c r="A19" s="3" t="s">
        <v>16</v>
      </c>
      <c r="B19" s="6">
        <f>100*(Data!J20*Data!P20+Data!K20)/Data!B20</f>
        <v>9.267625228586823</v>
      </c>
      <c r="C19" s="6">
        <f>100*((Data!J20/Data!Y20)+(Data!K20/Data!Z20/Data!$P$5))/(Data!B20/Data!Z20/Data!$P$5)</f>
        <v>7.7443417129342098</v>
      </c>
      <c r="D19" s="6"/>
    </row>
    <row r="20" spans="1:4" x14ac:dyDescent="0.3">
      <c r="A20" s="3" t="s">
        <v>17</v>
      </c>
      <c r="B20" s="6">
        <f>100*(Data!J21*Data!P21+Data!K21)/Data!B21</f>
        <v>14.173405330536875</v>
      </c>
      <c r="C20" s="6">
        <f>100*((Data!J21/Data!Y21)+(Data!K21/Data!Z21/Data!$P$5))/(Data!B21/Data!Z21/Data!$P$5)</f>
        <v>11.097318472270349</v>
      </c>
      <c r="D20" s="6"/>
    </row>
    <row r="21" spans="1:4" x14ac:dyDescent="0.3">
      <c r="A21" s="3" t="s">
        <v>18</v>
      </c>
      <c r="B21" s="6">
        <f>100*(Data!J22*Data!P22+Data!K22)/Data!B22</f>
        <v>19.074697095841678</v>
      </c>
      <c r="C21" s="6">
        <f>100*((Data!J22/Data!Y22)+(Data!K22/Data!Z22/Data!$P$5))/(Data!B22/Data!Z22/Data!$P$5)</f>
        <v>15.354772364796078</v>
      </c>
      <c r="D21" s="6"/>
    </row>
    <row r="22" spans="1:4" x14ac:dyDescent="0.3">
      <c r="A22" s="3" t="s">
        <v>19</v>
      </c>
      <c r="B22" s="6">
        <f>100*(Data!J23*Data!P23+Data!K23)/Data!B23</f>
        <v>24.829833464638146</v>
      </c>
      <c r="C22" s="6">
        <f>100*((Data!J23/Data!Y23)+(Data!K23/Data!Z23/Data!$P$5))/(Data!B23/Data!Z23/Data!$P$5)</f>
        <v>19.517725378761334</v>
      </c>
      <c r="D22" s="6"/>
    </row>
    <row r="23" spans="1:4" x14ac:dyDescent="0.3">
      <c r="A23" s="3" t="s">
        <v>20</v>
      </c>
      <c r="B23" s="6">
        <f>100*(Data!J24*Data!P24+Data!K24)/Data!B24</f>
        <v>22.442927500912813</v>
      </c>
      <c r="C23" s="6">
        <f>100*((Data!J24/Data!Y24)+(Data!K24/Data!Z24/Data!$P$5))/(Data!B24/Data!Z24/Data!$P$5)</f>
        <v>18.336953069489724</v>
      </c>
      <c r="D23" s="6"/>
    </row>
    <row r="24" spans="1:4" x14ac:dyDescent="0.3">
      <c r="A24" s="3" t="s">
        <v>21</v>
      </c>
      <c r="B24" s="6">
        <f>100*(Data!J25*Data!P25+Data!K25)/Data!B25</f>
        <v>20.432664771287584</v>
      </c>
      <c r="C24" s="6">
        <f>100*((Data!J25/Data!Y25)+(Data!K25/Data!Z25/Data!$P$5))/(Data!B25/Data!Z25/Data!$P$5)</f>
        <v>17.038930006094944</v>
      </c>
      <c r="D24" s="6"/>
    </row>
    <row r="25" spans="1:4" x14ac:dyDescent="0.3">
      <c r="A25" s="3" t="s">
        <v>22</v>
      </c>
      <c r="B25" s="6">
        <f>100*(Data!J26*Data!P26+Data!K26)/Data!B26</f>
        <v>20.000788364814465</v>
      </c>
      <c r="C25" s="6">
        <f>100*((Data!J26/Data!Y26)+(Data!K26/Data!Z26/Data!$P$5))/(Data!B26/Data!Z26/Data!$P$5)</f>
        <v>17.030051804049886</v>
      </c>
      <c r="D25" s="6"/>
    </row>
    <row r="26" spans="1:4" x14ac:dyDescent="0.3">
      <c r="A26" s="3" t="s">
        <v>23</v>
      </c>
      <c r="B26" s="6">
        <f>100*(Data!J27*Data!P27+Data!K27)/Data!B27</f>
        <v>24.424553383050455</v>
      </c>
      <c r="C26" s="6">
        <f>100*((Data!J27/Data!Y27)+(Data!K27/Data!Z27/Data!$P$5))/(Data!B27/Data!Z27/Data!$P$5)</f>
        <v>20.862299551583561</v>
      </c>
      <c r="D26" s="6"/>
    </row>
    <row r="27" spans="1:4" x14ac:dyDescent="0.3">
      <c r="A27" s="3" t="s">
        <v>24</v>
      </c>
      <c r="B27" s="6">
        <f>100*(Data!J28*Data!P28+Data!K28)/Data!B28</f>
        <v>29.171310151973991</v>
      </c>
      <c r="C27" s="6">
        <f>100*((Data!J28/Data!Y28)+(Data!K28/Data!Z28/Data!$P$5))/(Data!B28/Data!Z28/Data!$P$5)</f>
        <v>25.323195870910794</v>
      </c>
      <c r="D27" s="6"/>
    </row>
    <row r="28" spans="1:4" x14ac:dyDescent="0.3">
      <c r="A28" s="3" t="s">
        <v>25</v>
      </c>
      <c r="B28" s="6">
        <f>100*(Data!J29*Data!P29+Data!K29)/Data!B29</f>
        <v>45.433640543858132</v>
      </c>
      <c r="C28" s="6">
        <f>100*((Data!J29/Data!Y29)+(Data!K29/Data!Z29/Data!$P$5))/(Data!B29/Data!Z29/Data!$P$5)</f>
        <v>28.179356555998915</v>
      </c>
      <c r="D28" s="6"/>
    </row>
    <row r="29" spans="1:4" x14ac:dyDescent="0.3">
      <c r="A29" s="3" t="s">
        <v>26</v>
      </c>
      <c r="B29" s="6">
        <f>100*(Data!J30*Data!P30+Data!K30)/Data!B30</f>
        <v>42.805957213966103</v>
      </c>
      <c r="C29" s="6">
        <f>100*((Data!J30/Data!Y30)+(Data!K30/Data!Z30/Data!$P$5))/(Data!B30/Data!Z30/Data!$P$5)</f>
        <v>28.887740233923701</v>
      </c>
      <c r="D29" s="6"/>
    </row>
    <row r="30" spans="1:4" x14ac:dyDescent="0.3">
      <c r="A30" s="3" t="s">
        <v>27</v>
      </c>
      <c r="B30" s="6">
        <f>100*(Data!J31*Data!P31+Data!K31)/Data!B31</f>
        <v>93.724348331808429</v>
      </c>
      <c r="C30" s="6">
        <f>100*((Data!J31/Data!Y31)+(Data!K31/Data!Z31/Data!$P$5))/(Data!B31/Data!Z31/Data!$P$5)</f>
        <v>39.318993348939323</v>
      </c>
      <c r="D30" s="6"/>
    </row>
    <row r="31" spans="1:4" x14ac:dyDescent="0.3">
      <c r="A31" s="3" t="s">
        <v>28</v>
      </c>
      <c r="B31" s="6">
        <f>100*(Data!J32*Data!P32+Data!K32)/Data!B32</f>
        <v>67.000842194088534</v>
      </c>
      <c r="C31" s="6">
        <f>100*((Data!J32/Data!Y32)+(Data!K32/Data!Z32/Data!$P$5))/(Data!B32/Data!Z32/Data!$P$5)</f>
        <v>34.610614711598267</v>
      </c>
      <c r="D31" s="6"/>
    </row>
    <row r="32" spans="1:4" x14ac:dyDescent="0.3">
      <c r="A32" s="3" t="s">
        <v>29</v>
      </c>
      <c r="B32" s="6">
        <f>100*(Data!J33*Data!P33+Data!K33)/Data!B33</f>
        <v>55.209604277670628</v>
      </c>
      <c r="C32" s="6">
        <f>100*((Data!J33/Data!Y33)+(Data!K33/Data!Z33/Data!$P$5))/(Data!B33/Data!Z33/Data!$P$5)</f>
        <v>34.704555391351022</v>
      </c>
      <c r="D32" s="6"/>
    </row>
    <row r="33" spans="1:4" x14ac:dyDescent="0.3">
      <c r="A33" s="3" t="s">
        <v>30</v>
      </c>
      <c r="B33" s="6">
        <f>100*(Data!J34*Data!P34+Data!K34)/Data!B34</f>
        <v>86.541505059760496</v>
      </c>
      <c r="C33" s="6">
        <f>100*((Data!J34/Data!Y34)+(Data!K34/Data!Z34/Data!$P$5))/(Data!B34/Data!Z34/Data!$P$5)</f>
        <v>33.028855654588448</v>
      </c>
      <c r="D33" s="6"/>
    </row>
    <row r="34" spans="1:4" x14ac:dyDescent="0.3">
      <c r="A34" s="3" t="s">
        <v>31</v>
      </c>
      <c r="B34" s="6">
        <f>100*(Data!J35*Data!P35+Data!K35)/Data!B35</f>
        <v>65.676143844702153</v>
      </c>
      <c r="C34" s="6">
        <f>100*((Data!J35/Data!Y35)+(Data!K35/Data!Z35/Data!$P$5))/(Data!B35/Data!Z35/Data!$P$5)</f>
        <v>27.385082004743449</v>
      </c>
      <c r="D34" s="6"/>
    </row>
    <row r="35" spans="1:4" x14ac:dyDescent="0.3">
      <c r="A35" s="3" t="s">
        <v>32</v>
      </c>
      <c r="B35" s="6">
        <f>100*(Data!J36*Data!P36+Data!K36)/Data!B36</f>
        <v>65.108802508139959</v>
      </c>
      <c r="C35" s="6">
        <f>100*((Data!J36/Data!Y36)+(Data!K36/Data!Z36/Data!$P$5))/(Data!B36/Data!Z36/Data!$P$5)</f>
        <v>29.378648149988997</v>
      </c>
      <c r="D35" s="6"/>
    </row>
    <row r="36" spans="1:4" x14ac:dyDescent="0.3">
      <c r="A36" s="3" t="s">
        <v>33</v>
      </c>
      <c r="B36" s="6">
        <f>100*(Data!J37*Data!P37+Data!K37)/Data!B37</f>
        <v>57.193569827646044</v>
      </c>
      <c r="C36" s="6">
        <f>100*((Data!J37/Data!Y37)+(Data!K37/Data!Z37/Data!$P$5))/(Data!B37/Data!Z37/Data!$P$5)</f>
        <v>22.400447540648386</v>
      </c>
      <c r="D36" s="6"/>
    </row>
    <row r="37" spans="1:4" x14ac:dyDescent="0.3">
      <c r="A37" s="3" t="s">
        <v>34</v>
      </c>
      <c r="B37" s="6">
        <f>100*(Data!J38*Data!P38+Data!K38)/Data!B38</f>
        <v>63.594945929258316</v>
      </c>
      <c r="C37" s="6">
        <f>100*((Data!J38/Data!Y38)+(Data!K38/Data!Z38/Data!$P$5))/(Data!B38/Data!Z38/Data!$P$5)</f>
        <v>30.161023787348089</v>
      </c>
      <c r="D37" s="6"/>
    </row>
    <row r="38" spans="1:4" x14ac:dyDescent="0.3">
      <c r="A38" s="3" t="s">
        <v>35</v>
      </c>
      <c r="B38" s="6">
        <f>100*(Data!J39*Data!P39+Data!K39)/Data!B39</f>
        <v>68.640097583898239</v>
      </c>
      <c r="C38" s="6">
        <f>100*((Data!J39/Data!Y39)+(Data!K39/Data!Z39/Data!$P$5))/(Data!B39/Data!Z39/Data!$P$5)</f>
        <v>35.308088540910859</v>
      </c>
      <c r="D38" s="6"/>
    </row>
    <row r="39" spans="1:4" x14ac:dyDescent="0.3">
      <c r="A39" s="3" t="s">
        <v>36</v>
      </c>
      <c r="B39" s="6">
        <f>100*(Data!J40*Data!P40+Data!K40)/Data!B40</f>
        <v>68.342872125113971</v>
      </c>
      <c r="C39" s="6">
        <f>100*((Data!J40/Data!Y40)+(Data!K40/Data!Z40/Data!$P$5))/(Data!B40/Data!Z40/Data!$P$5)</f>
        <v>31.078261635741484</v>
      </c>
      <c r="D39" s="6"/>
    </row>
    <row r="40" spans="1:4" x14ac:dyDescent="0.3">
      <c r="A40" s="3" t="s">
        <v>37</v>
      </c>
      <c r="B40" s="6">
        <f>100*(Data!J41*Data!P41+Data!K41)/Data!B41</f>
        <v>50.262646559978968</v>
      </c>
      <c r="C40" s="6">
        <f>100*((Data!J41/Data!Y41)+(Data!K41/Data!Z41/Data!$P$5))/(Data!B41/Data!Z41/Data!$P$5)</f>
        <v>25.579828196831674</v>
      </c>
      <c r="D40" s="6"/>
    </row>
    <row r="41" spans="1:4" x14ac:dyDescent="0.3">
      <c r="A41" s="3" t="s">
        <v>38</v>
      </c>
      <c r="B41" s="6">
        <f>100*(Data!J42*Data!P42+Data!K42)/Data!B42</f>
        <v>33.817071230532967</v>
      </c>
      <c r="C41" s="6">
        <f>100*((Data!J42/Data!Y42)+(Data!K42/Data!Z42/Data!$P$5))/(Data!B42/Data!Z42/Data!$P$5)</f>
        <v>20.397766437020749</v>
      </c>
      <c r="D41" s="6"/>
    </row>
    <row r="42" spans="1:4" x14ac:dyDescent="0.3">
      <c r="A42" s="3" t="s">
        <v>39</v>
      </c>
      <c r="B42" s="6">
        <f>100*(Data!J43*Data!P43+Data!K43)/Data!B43</f>
        <v>30.967875791092339</v>
      </c>
      <c r="C42" s="6">
        <f>100*((Data!J43/Data!Y43)+(Data!K43/Data!Z43/Data!$P$5))/(Data!B43/Data!Z43/Data!$P$5)</f>
        <v>20.634716691203959</v>
      </c>
      <c r="D42" s="6"/>
    </row>
    <row r="43" spans="1:4" x14ac:dyDescent="0.3">
      <c r="A43" s="3" t="s">
        <v>40</v>
      </c>
      <c r="B43" s="6">
        <f>100*(Data!J44*Data!P44+Data!K44)/Data!B44</f>
        <v>30.795747212046251</v>
      </c>
      <c r="C43" s="6">
        <f>100*((Data!J44/Data!Y44)+(Data!K44/Data!Z44/Data!$P$5))/(Data!B44/Data!Z44/Data!$P$5)</f>
        <v>21.404671845172338</v>
      </c>
      <c r="D43" s="6"/>
    </row>
    <row r="44" spans="1:4" x14ac:dyDescent="0.3">
      <c r="A44" s="3" t="s">
        <v>41</v>
      </c>
      <c r="B44" s="6">
        <f>100*(Data!J45*Data!P45+Data!K45)/Data!B45</f>
        <v>28.03561357548686</v>
      </c>
      <c r="C44" s="6">
        <f>100*((Data!J45/Data!Y45)+(Data!K45/Data!Z45/Data!$P$5))/(Data!B45/Data!Z45/Data!$P$5)</f>
        <v>20.943691117186741</v>
      </c>
      <c r="D44" s="6"/>
    </row>
    <row r="45" spans="1:4" x14ac:dyDescent="0.3">
      <c r="A45" s="3" t="s">
        <v>42</v>
      </c>
      <c r="B45" s="6">
        <f>100*(Data!J46*Data!P46+Data!K46)/Data!B46</f>
        <v>31.435165154214044</v>
      </c>
      <c r="C45" s="6">
        <f>100*((Data!J46/Data!Y46)+(Data!K46/Data!Z46/Data!$P$5))/(Data!B46/Data!Z46/Data!$P$5)</f>
        <v>24.334330573848106</v>
      </c>
      <c r="D45" s="6"/>
    </row>
    <row r="46" spans="1:4" x14ac:dyDescent="0.3">
      <c r="A46" s="3" t="s">
        <v>43</v>
      </c>
      <c r="B46" s="6">
        <f>100*(Data!J47*Data!P47+Data!K47)/Data!B47</f>
        <v>43.989683769589156</v>
      </c>
      <c r="C46" s="6">
        <f>100*((Data!J47/Data!Y47)+(Data!K47/Data!Z47/Data!$P$5))/(Data!B47/Data!Z47/Data!$P$5)</f>
        <v>27.7877795741271</v>
      </c>
      <c r="D46" s="6"/>
    </row>
    <row r="47" spans="1:4" x14ac:dyDescent="0.3">
      <c r="A47" s="3" t="s">
        <v>44</v>
      </c>
      <c r="B47" s="6">
        <f>100*(Data!J48*Data!P48+Data!K48)/Data!B48</f>
        <v>47.242903042322077</v>
      </c>
      <c r="C47" s="6">
        <f>100*((Data!J48/Data!Y48)+(Data!K48/Data!Z48/Data!$P$5))/(Data!B48/Data!Z48/Data!$P$5)</f>
        <v>32.03500254345748</v>
      </c>
      <c r="D47" s="6"/>
    </row>
    <row r="48" spans="1:4" x14ac:dyDescent="0.3">
      <c r="A48" s="3" t="s">
        <v>45</v>
      </c>
      <c r="B48" s="6">
        <f>100*(Data!J49*Data!P49+Data!K49)/Data!B49</f>
        <v>38.660324190713013</v>
      </c>
      <c r="C48" s="6">
        <f>100*((Data!J49/Data!Y49)+(Data!K49/Data!Z49/Data!$P$5))/(Data!B49/Data!Z49/Data!$P$5)</f>
        <v>25.499317930482466</v>
      </c>
      <c r="D48" s="6"/>
    </row>
    <row r="49" spans="1:4" x14ac:dyDescent="0.3">
      <c r="A49" s="3" t="s">
        <v>46</v>
      </c>
      <c r="B49" s="6">
        <f>100*(Data!J50*Data!P50+Data!K50)/Data!B50</f>
        <v>33.019398752951524</v>
      </c>
      <c r="C49" s="6">
        <f>100*((Data!J50/Data!Y50)+(Data!K50/Data!Z50/Data!$P$5))/(Data!B50/Data!Z50/Data!$P$5)</f>
        <v>21.195946314410726</v>
      </c>
      <c r="D49" s="6"/>
    </row>
    <row r="50" spans="1:4" x14ac:dyDescent="0.3">
      <c r="A50" s="3" t="s">
        <v>47</v>
      </c>
      <c r="B50" s="6">
        <f>100*(Data!J51*Data!P51+Data!K51)/Data!B51</f>
        <v>24.057442834983522</v>
      </c>
      <c r="C50" s="6">
        <f>100*((Data!J51/Data!Y51)+(Data!K51/Data!Z51/Data!$P$5))/(Data!B51/Data!Z51/Data!$P$5)</f>
        <v>17.003260159104059</v>
      </c>
      <c r="D50" s="6"/>
    </row>
    <row r="51" spans="1:4" x14ac:dyDescent="0.3">
      <c r="A51" s="3" t="s">
        <v>48</v>
      </c>
      <c r="B51" s="6">
        <f>100*(Data!J52*Data!P52+Data!K52)/Data!B52</f>
        <v>19.143287505054591</v>
      </c>
      <c r="C51" s="6">
        <f>100*((Data!J52/Data!Y52)+(Data!K52/Data!Z52/Data!$P$5))/(Data!B52/Data!Z52/Data!$P$5)</f>
        <v>14.701079959962042</v>
      </c>
      <c r="D51" s="6"/>
    </row>
    <row r="52" spans="1:4" x14ac:dyDescent="0.3">
      <c r="A52" s="3" t="s">
        <v>49</v>
      </c>
      <c r="B52" s="6">
        <f>100*(Data!J53*Data!P53+Data!K53)/Data!B53</f>
        <v>13.974194362455727</v>
      </c>
      <c r="C52" s="6">
        <f>100*((Data!J53/Data!Y53)+(Data!K53/Data!Z53/Data!$P$5))/(Data!B53/Data!Z53/Data!$P$5)</f>
        <v>12.028436269718174</v>
      </c>
      <c r="D52" s="6"/>
    </row>
    <row r="53" spans="1:4" x14ac:dyDescent="0.3">
      <c r="A53" s="3" t="s">
        <v>50</v>
      </c>
      <c r="B53" s="6">
        <f>100*(Data!J54*Data!P54+Data!K54)/Data!B54</f>
        <v>18.187424289551817</v>
      </c>
      <c r="C53" s="6">
        <f>100*((Data!J54/Data!Y54)+(Data!K54/Data!Z54/Data!$P$5))/(Data!B54/Data!Z54/Data!$P$5)</f>
        <v>18.316456244577328</v>
      </c>
      <c r="D53" s="6"/>
    </row>
    <row r="54" spans="1:4" x14ac:dyDescent="0.3">
      <c r="A54" s="3" t="s">
        <v>51</v>
      </c>
      <c r="B54" s="6">
        <f>100*(Data!J55*Data!P55+Data!K55)/Data!B55</f>
        <v>18.317191188040912</v>
      </c>
      <c r="C54" s="6">
        <f>100*((Data!J55/Data!Y55)+(Data!K55/Data!Z55/Data!$P$5))/(Data!B55/Data!Z55/Data!$P$5)</f>
        <v>18.79340153211588</v>
      </c>
      <c r="D54" s="6"/>
    </row>
    <row r="55" spans="1:4" x14ac:dyDescent="0.3">
      <c r="A55" s="3" t="s">
        <v>52</v>
      </c>
      <c r="B55" s="6">
        <f>100*(Data!J56*Data!P56+Data!K56)/Data!B56</f>
        <v>25.056922504604053</v>
      </c>
      <c r="C55" s="6">
        <f>100*((Data!J56/Data!Y56)+(Data!K56/Data!Z56/Data!$P$5))/(Data!B56/Data!Z56/Data!$P$5)</f>
        <v>22.231016648117993</v>
      </c>
      <c r="D55" s="6"/>
    </row>
    <row r="56" spans="1:4" x14ac:dyDescent="0.3">
      <c r="A56" s="3" t="s">
        <v>53</v>
      </c>
      <c r="B56" s="6">
        <f>100*(Data!J57*Data!P57+Data!K57)/Data!B57</f>
        <v>27.484740690920209</v>
      </c>
      <c r="C56" s="6">
        <f>100*((Data!J57/Data!Y57)+(Data!K57/Data!Z57/Data!$P$5))/(Data!B57/Data!Z57/Data!$P$5)</f>
        <v>26.644474715278442</v>
      </c>
      <c r="D56" s="6"/>
    </row>
    <row r="57" spans="1:4" x14ac:dyDescent="0.3">
      <c r="A57" s="3" t="s">
        <v>54</v>
      </c>
      <c r="B57" s="6">
        <f>100*(Data!J58*Data!P58+Data!K58)/Data!B58</f>
        <v>32.257754742185412</v>
      </c>
      <c r="C57" s="6">
        <f>100*((Data!J58/Data!Y58)+(Data!K58/Data!Z58/Data!$P$5))/(Data!B58/Data!Z58/Data!$P$5)</f>
        <v>31.68593993088917</v>
      </c>
      <c r="D57" s="6"/>
    </row>
    <row r="58" spans="1:4" x14ac:dyDescent="0.3">
      <c r="A58" s="3" t="s">
        <v>55</v>
      </c>
      <c r="B58" s="6">
        <f>100*(Data!J59*Data!P59+Data!K59)/Data!B59</f>
        <v>28.415446951702297</v>
      </c>
      <c r="C58" s="6">
        <f>100*((Data!J59/Data!Y59)+(Data!K59/Data!Z59/Data!$P$5))/(Data!B59/Data!Z59/Data!$P$5)</f>
        <v>33.330850708342275</v>
      </c>
      <c r="D58" s="6"/>
    </row>
    <row r="59" spans="1:4" x14ac:dyDescent="0.3">
      <c r="A59" s="3" t="s">
        <v>56</v>
      </c>
      <c r="B59" s="6">
        <f>100*(Data!J60*Data!P60+Data!K60)/Data!B60</f>
        <v>17.938388395598558</v>
      </c>
      <c r="C59" s="6">
        <f>100*((Data!J60/Data!Y60)+(Data!K60/Data!Z60/Data!$P$5))/(Data!B60/Data!Z60/Data!$P$5)</f>
        <v>32.760525417379675</v>
      </c>
      <c r="D59" s="6"/>
    </row>
    <row r="60" spans="1:4" x14ac:dyDescent="0.3">
      <c r="A60" s="3" t="s">
        <v>57</v>
      </c>
      <c r="B60" s="6">
        <f>100*(Data!J61*Data!P61+Data!K61)/Data!B61</f>
        <v>6.2452076653000042</v>
      </c>
      <c r="C60" s="6">
        <f>100*((Data!J61/Data!Y61)+(Data!K61/Data!Z61/Data!$P$5))/(Data!B61/Data!Z61/Data!$P$5)</f>
        <v>38.745202611055618</v>
      </c>
      <c r="D60" s="6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7"/>
  <sheetViews>
    <sheetView workbookViewId="0"/>
  </sheetViews>
  <sheetFormatPr defaultColWidth="11.19921875" defaultRowHeight="15.6" x14ac:dyDescent="0.3"/>
  <sheetData>
    <row r="1" spans="1:3" x14ac:dyDescent="0.3">
      <c r="A1">
        <v>1960</v>
      </c>
      <c r="B1">
        <v>0.30621120000000002</v>
      </c>
      <c r="C1">
        <v>24.11</v>
      </c>
    </row>
    <row r="2" spans="1:3" x14ac:dyDescent="0.3">
      <c r="A2">
        <v>1961</v>
      </c>
      <c r="B2">
        <v>0.25010591126327902</v>
      </c>
      <c r="C2">
        <v>23.34</v>
      </c>
    </row>
    <row r="3" spans="1:3" x14ac:dyDescent="0.3">
      <c r="A3">
        <v>1962</v>
      </c>
      <c r="B3">
        <v>0.22668261580801599</v>
      </c>
      <c r="C3">
        <v>23.06</v>
      </c>
    </row>
    <row r="4" spans="1:3" x14ac:dyDescent="0.3">
      <c r="A4">
        <v>1963</v>
      </c>
      <c r="B4">
        <v>0.20775156583410201</v>
      </c>
      <c r="C4">
        <v>23.28</v>
      </c>
    </row>
    <row r="5" spans="1:3" x14ac:dyDescent="0.3">
      <c r="A5">
        <v>1964</v>
      </c>
      <c r="B5">
        <v>0.183553053681657</v>
      </c>
      <c r="C5">
        <v>23.68</v>
      </c>
    </row>
    <row r="6" spans="1:3" x14ac:dyDescent="0.3">
      <c r="A6">
        <v>1965</v>
      </c>
      <c r="B6">
        <v>0.228839603532522</v>
      </c>
      <c r="C6">
        <v>23.37</v>
      </c>
    </row>
    <row r="7" spans="1:3" x14ac:dyDescent="0.3">
      <c r="A7">
        <v>1966</v>
      </c>
      <c r="B7">
        <v>0.27257137107749302</v>
      </c>
      <c r="C7">
        <v>23.38</v>
      </c>
    </row>
    <row r="8" spans="1:3" x14ac:dyDescent="0.3">
      <c r="A8">
        <v>1967</v>
      </c>
      <c r="B8">
        <v>0.30824942815371598</v>
      </c>
      <c r="C8">
        <v>22.9</v>
      </c>
    </row>
    <row r="9" spans="1:3" x14ac:dyDescent="0.3">
      <c r="A9">
        <v>1968</v>
      </c>
      <c r="B9">
        <v>0.35944156687920298</v>
      </c>
      <c r="C9">
        <v>22.35</v>
      </c>
    </row>
    <row r="10" spans="1:3" x14ac:dyDescent="0.3">
      <c r="A10">
        <v>1969</v>
      </c>
      <c r="B10">
        <v>0.42731148635432897</v>
      </c>
      <c r="C10">
        <v>22.16</v>
      </c>
    </row>
    <row r="11" spans="1:3" x14ac:dyDescent="0.3">
      <c r="A11">
        <v>1970</v>
      </c>
      <c r="B11">
        <v>0.50217670263980096</v>
      </c>
      <c r="C11">
        <v>21.38</v>
      </c>
    </row>
    <row r="12" spans="1:3" x14ac:dyDescent="0.3">
      <c r="A12">
        <v>1971</v>
      </c>
      <c r="B12">
        <v>0.63358363608108603</v>
      </c>
      <c r="C12">
        <v>21.77</v>
      </c>
    </row>
    <row r="13" spans="1:3" x14ac:dyDescent="0.3">
      <c r="A13">
        <v>1972</v>
      </c>
      <c r="B13">
        <v>0.63754951934013304</v>
      </c>
      <c r="C13">
        <v>21.08</v>
      </c>
    </row>
    <row r="14" spans="1:3" x14ac:dyDescent="0.3">
      <c r="A14">
        <v>1973</v>
      </c>
      <c r="B14">
        <v>0.60838766482114104</v>
      </c>
      <c r="C14">
        <v>25.97</v>
      </c>
    </row>
    <row r="15" spans="1:3" x14ac:dyDescent="0.3">
      <c r="A15">
        <v>1974</v>
      </c>
      <c r="B15">
        <v>0.46096646952432901</v>
      </c>
      <c r="C15">
        <v>46.35</v>
      </c>
    </row>
    <row r="16" spans="1:3" x14ac:dyDescent="0.3">
      <c r="A16">
        <v>1975</v>
      </c>
      <c r="B16">
        <v>0.77293437491289096</v>
      </c>
      <c r="C16">
        <v>55.51</v>
      </c>
    </row>
    <row r="17" spans="1:3" x14ac:dyDescent="0.3">
      <c r="A17">
        <v>1976</v>
      </c>
      <c r="B17">
        <v>1.7135028786772999</v>
      </c>
      <c r="C17">
        <v>56.36</v>
      </c>
    </row>
    <row r="18" spans="1:3" x14ac:dyDescent="0.3">
      <c r="A18">
        <v>1977</v>
      </c>
      <c r="B18">
        <v>2.3062606211227701</v>
      </c>
      <c r="C18">
        <v>58.13</v>
      </c>
    </row>
    <row r="19" spans="1:3" x14ac:dyDescent="0.3">
      <c r="A19">
        <v>1978</v>
      </c>
      <c r="B19">
        <v>3.2954129395793901</v>
      </c>
      <c r="C19">
        <v>56.14</v>
      </c>
    </row>
    <row r="20" spans="1:3" x14ac:dyDescent="0.3">
      <c r="A20">
        <v>1979</v>
      </c>
      <c r="B20">
        <v>3.3547683608492802</v>
      </c>
      <c r="C20">
        <v>83.86</v>
      </c>
    </row>
    <row r="21" spans="1:3" x14ac:dyDescent="0.3">
      <c r="A21">
        <v>1980</v>
      </c>
      <c r="B21">
        <v>3.47336246412116</v>
      </c>
      <c r="C21">
        <v>111.3</v>
      </c>
    </row>
    <row r="22" spans="1:3" x14ac:dyDescent="0.3">
      <c r="A22">
        <v>1981</v>
      </c>
      <c r="B22">
        <v>3.1027732465526401</v>
      </c>
      <c r="C22">
        <v>96.38</v>
      </c>
    </row>
    <row r="23" spans="1:3" x14ac:dyDescent="0.3">
      <c r="A23">
        <v>1982</v>
      </c>
      <c r="B23">
        <v>3.76514530117417</v>
      </c>
      <c r="C23">
        <v>80.8</v>
      </c>
    </row>
    <row r="24" spans="1:3" x14ac:dyDescent="0.3">
      <c r="A24">
        <v>1983</v>
      </c>
      <c r="B24">
        <v>4.4500083039593603</v>
      </c>
      <c r="C24">
        <v>71.489999999999995</v>
      </c>
    </row>
    <row r="25" spans="1:3" x14ac:dyDescent="0.3">
      <c r="A25">
        <v>1984</v>
      </c>
      <c r="B25">
        <v>5.4022087969685098</v>
      </c>
      <c r="C25">
        <v>67.760000000000005</v>
      </c>
    </row>
    <row r="26" spans="1:3" x14ac:dyDescent="0.3">
      <c r="A26">
        <v>1985</v>
      </c>
      <c r="B26">
        <v>4.9275375558884704</v>
      </c>
      <c r="C26">
        <v>61.26</v>
      </c>
    </row>
    <row r="27" spans="1:3" x14ac:dyDescent="0.3">
      <c r="A27">
        <v>1986</v>
      </c>
      <c r="B27">
        <v>6.9078840111797399</v>
      </c>
      <c r="C27">
        <v>32.24</v>
      </c>
    </row>
    <row r="28" spans="1:3" x14ac:dyDescent="0.3">
      <c r="A28">
        <v>1987</v>
      </c>
      <c r="B28">
        <v>6.6797114147441903</v>
      </c>
      <c r="C28">
        <v>38.24</v>
      </c>
    </row>
    <row r="29" spans="1:3" x14ac:dyDescent="0.3">
      <c r="A29">
        <v>1988</v>
      </c>
      <c r="B29">
        <v>6.4814912078803903</v>
      </c>
      <c r="C29">
        <v>30.82</v>
      </c>
    </row>
    <row r="30" spans="1:3" x14ac:dyDescent="0.3">
      <c r="A30">
        <v>1989</v>
      </c>
      <c r="B30">
        <v>6.3088861927410598</v>
      </c>
      <c r="C30">
        <v>36.18</v>
      </c>
    </row>
    <row r="31" spans="1:3" x14ac:dyDescent="0.3">
      <c r="A31">
        <v>1990</v>
      </c>
      <c r="B31">
        <v>5.8145131939178203</v>
      </c>
      <c r="C31">
        <v>43.32</v>
      </c>
    </row>
    <row r="32" spans="1:3" x14ac:dyDescent="0.3">
      <c r="A32">
        <v>1991</v>
      </c>
      <c r="B32">
        <v>5.7621572184953997</v>
      </c>
      <c r="C32">
        <v>36.31</v>
      </c>
    </row>
    <row r="33" spans="1:3" x14ac:dyDescent="0.3">
      <c r="A33">
        <v>1992</v>
      </c>
      <c r="B33">
        <v>5.7121824268044001</v>
      </c>
      <c r="C33">
        <v>33.58</v>
      </c>
    </row>
    <row r="34" spans="1:3" x14ac:dyDescent="0.3">
      <c r="A34">
        <v>1993</v>
      </c>
      <c r="B34">
        <v>5.4919915922917797</v>
      </c>
      <c r="C34">
        <v>28.39</v>
      </c>
    </row>
    <row r="35" spans="1:3" x14ac:dyDescent="0.3">
      <c r="A35">
        <v>1994</v>
      </c>
      <c r="B35">
        <v>5.3871513508395497</v>
      </c>
      <c r="C35">
        <v>25.86</v>
      </c>
    </row>
    <row r="36" spans="1:3" x14ac:dyDescent="0.3">
      <c r="A36">
        <v>1995</v>
      </c>
      <c r="B36">
        <v>5.0708943097923003</v>
      </c>
      <c r="C36">
        <v>26.91</v>
      </c>
    </row>
    <row r="37" spans="1:3" x14ac:dyDescent="0.3">
      <c r="A37">
        <v>1996</v>
      </c>
      <c r="B37">
        <v>4.7878187371661003</v>
      </c>
      <c r="C37">
        <v>31.91</v>
      </c>
    </row>
    <row r="38" spans="1:3" x14ac:dyDescent="0.3">
      <c r="A38">
        <v>1997</v>
      </c>
      <c r="B38">
        <v>4.3948862183649897</v>
      </c>
      <c r="C38">
        <v>28.43</v>
      </c>
    </row>
    <row r="39" spans="1:3" x14ac:dyDescent="0.3">
      <c r="A39">
        <v>1998</v>
      </c>
      <c r="B39">
        <v>4.2358416334462596</v>
      </c>
      <c r="C39">
        <v>17.89</v>
      </c>
    </row>
    <row r="40" spans="1:3" x14ac:dyDescent="0.3">
      <c r="A40">
        <v>1999</v>
      </c>
      <c r="B40">
        <v>4.0351688626414504</v>
      </c>
      <c r="C40">
        <v>24.28</v>
      </c>
    </row>
    <row r="41" spans="1:3" x14ac:dyDescent="0.3">
      <c r="A41">
        <v>2000</v>
      </c>
      <c r="B41">
        <v>3.7636331150957201</v>
      </c>
      <c r="C41">
        <v>38.92</v>
      </c>
    </row>
    <row r="42" spans="1:3" x14ac:dyDescent="0.3">
      <c r="A42">
        <v>2001</v>
      </c>
      <c r="B42">
        <v>3.7656550080386202</v>
      </c>
      <c r="C42">
        <v>31.81</v>
      </c>
    </row>
    <row r="43" spans="1:3" x14ac:dyDescent="0.3">
      <c r="A43">
        <v>2002</v>
      </c>
      <c r="B43">
        <v>3.6969912423173499</v>
      </c>
      <c r="C43">
        <v>31.02</v>
      </c>
    </row>
    <row r="44" spans="1:3" x14ac:dyDescent="0.3">
      <c r="A44">
        <v>2003</v>
      </c>
      <c r="B44">
        <v>3.9888096156856498</v>
      </c>
      <c r="C44">
        <v>36.85</v>
      </c>
    </row>
    <row r="45" spans="1:3" x14ac:dyDescent="0.3">
      <c r="A45">
        <v>2004</v>
      </c>
      <c r="B45">
        <v>4.3048718352646196</v>
      </c>
      <c r="C45">
        <v>48.77</v>
      </c>
    </row>
    <row r="46" spans="1:3" x14ac:dyDescent="0.3">
      <c r="A46">
        <v>2005</v>
      </c>
      <c r="B46">
        <v>4.7279525848000699</v>
      </c>
      <c r="C46">
        <v>62.66</v>
      </c>
    </row>
    <row r="47" spans="1:3" x14ac:dyDescent="0.3">
      <c r="A47">
        <v>2006</v>
      </c>
      <c r="B47">
        <v>4.0007551439352396</v>
      </c>
      <c r="C47">
        <v>70.77</v>
      </c>
    </row>
    <row r="48" spans="1:3" x14ac:dyDescent="0.3">
      <c r="A48">
        <v>2007</v>
      </c>
      <c r="B48">
        <v>3.89892719684704</v>
      </c>
      <c r="C48">
        <v>75.66</v>
      </c>
    </row>
    <row r="49" spans="1:3" x14ac:dyDescent="0.3">
      <c r="A49">
        <v>2008</v>
      </c>
      <c r="B49">
        <v>4.1048807093217299</v>
      </c>
      <c r="C49">
        <v>103.67</v>
      </c>
    </row>
    <row r="50" spans="1:3" x14ac:dyDescent="0.3">
      <c r="A50">
        <v>2009</v>
      </c>
      <c r="B50">
        <v>4.8492262417193004</v>
      </c>
      <c r="C50">
        <v>60.91</v>
      </c>
    </row>
    <row r="51" spans="1:3" x14ac:dyDescent="0.3">
      <c r="A51">
        <v>2010</v>
      </c>
      <c r="B51">
        <v>5.0295900269154696</v>
      </c>
      <c r="C51">
        <v>79.930000000000007</v>
      </c>
    </row>
    <row r="52" spans="1:3" x14ac:dyDescent="0.3">
      <c r="A52">
        <v>2011</v>
      </c>
      <c r="B52">
        <v>5.71813192728019</v>
      </c>
      <c r="C52">
        <v>94.73</v>
      </c>
    </row>
    <row r="53" spans="1:3" x14ac:dyDescent="0.3">
      <c r="A53">
        <v>2012</v>
      </c>
      <c r="B53">
        <v>5.8550022246784001</v>
      </c>
      <c r="C53">
        <v>92.2</v>
      </c>
    </row>
    <row r="54" spans="1:3" x14ac:dyDescent="0.3">
      <c r="A54">
        <v>2013</v>
      </c>
      <c r="B54">
        <v>5.6889659846250202</v>
      </c>
      <c r="C54">
        <v>95.79</v>
      </c>
    </row>
    <row r="55" spans="1:3" x14ac:dyDescent="0.3">
      <c r="A55">
        <v>2014</v>
      </c>
      <c r="B55">
        <v>5.4177347179050299</v>
      </c>
      <c r="C55">
        <v>88.47</v>
      </c>
    </row>
    <row r="56" spans="1:3" x14ac:dyDescent="0.3">
      <c r="A56">
        <v>2015</v>
      </c>
      <c r="B56">
        <v>5.3116640390837402</v>
      </c>
      <c r="C56">
        <v>43.22</v>
      </c>
    </row>
    <row r="57" spans="1:3" x14ac:dyDescent="0.3">
      <c r="A57">
        <v>2016</v>
      </c>
      <c r="B57">
        <v>5.7648649502205096</v>
      </c>
      <c r="C57">
        <v>37.020000000000003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61"/>
  <sheetViews>
    <sheetView workbookViewId="0">
      <selection activeCell="C4" sqref="C4"/>
    </sheetView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123</v>
      </c>
    </row>
    <row r="3" spans="1:4" x14ac:dyDescent="0.3">
      <c r="B3" s="3" t="s">
        <v>124</v>
      </c>
      <c r="C3" s="1" t="s">
        <v>270</v>
      </c>
    </row>
    <row r="4" spans="1:4" x14ac:dyDescent="0.3">
      <c r="A4" s="3" t="s">
        <v>1</v>
      </c>
      <c r="B4" s="1">
        <f>+'Source Fig12'!B1</f>
        <v>0.30621120000000002</v>
      </c>
      <c r="C4" s="1">
        <f>+'Source Fig12'!C1</f>
        <v>24.11</v>
      </c>
      <c r="D4" s="6"/>
    </row>
    <row r="5" spans="1:4" x14ac:dyDescent="0.3">
      <c r="A5" s="3" t="s">
        <v>2</v>
      </c>
      <c r="B5" s="1">
        <f>+'Source Fig12'!B2</f>
        <v>0.25010591126327902</v>
      </c>
      <c r="C5" s="1">
        <f>+'Source Fig12'!C2</f>
        <v>23.34</v>
      </c>
      <c r="D5" s="6"/>
    </row>
    <row r="6" spans="1:4" x14ac:dyDescent="0.3">
      <c r="A6" s="3" t="s">
        <v>3</v>
      </c>
      <c r="B6" s="1">
        <f>+'Source Fig12'!B3</f>
        <v>0.22668261580801599</v>
      </c>
      <c r="C6" s="1">
        <f>+'Source Fig12'!C3</f>
        <v>23.06</v>
      </c>
      <c r="D6" s="6"/>
    </row>
    <row r="7" spans="1:4" x14ac:dyDescent="0.3">
      <c r="A7" s="3" t="s">
        <v>4</v>
      </c>
      <c r="B7" s="1">
        <f>+'Source Fig12'!B4</f>
        <v>0.20775156583410201</v>
      </c>
      <c r="C7" s="1">
        <f>+'Source Fig12'!C4</f>
        <v>23.28</v>
      </c>
      <c r="D7" s="6"/>
    </row>
    <row r="8" spans="1:4" x14ac:dyDescent="0.3">
      <c r="A8" s="3" t="s">
        <v>5</v>
      </c>
      <c r="B8" s="1">
        <f>+'Source Fig12'!B5</f>
        <v>0.183553053681657</v>
      </c>
      <c r="C8" s="1">
        <f>+'Source Fig12'!C5</f>
        <v>23.68</v>
      </c>
      <c r="D8" s="6"/>
    </row>
    <row r="9" spans="1:4" x14ac:dyDescent="0.3">
      <c r="A9" s="3" t="s">
        <v>6</v>
      </c>
      <c r="B9" s="1">
        <f>+'Source Fig12'!B6</f>
        <v>0.228839603532522</v>
      </c>
      <c r="C9" s="1">
        <f>+'Source Fig12'!C6</f>
        <v>23.37</v>
      </c>
      <c r="D9" s="6"/>
    </row>
    <row r="10" spans="1:4" x14ac:dyDescent="0.3">
      <c r="A10" s="3" t="s">
        <v>7</v>
      </c>
      <c r="B10" s="1">
        <f>+'Source Fig12'!B7</f>
        <v>0.27257137107749302</v>
      </c>
      <c r="C10" s="1">
        <f>+'Source Fig12'!C7</f>
        <v>23.38</v>
      </c>
      <c r="D10" s="6"/>
    </row>
    <row r="11" spans="1:4" x14ac:dyDescent="0.3">
      <c r="A11" s="3" t="s">
        <v>8</v>
      </c>
      <c r="B11" s="1">
        <f>+'Source Fig12'!B8</f>
        <v>0.30824942815371598</v>
      </c>
      <c r="C11" s="1">
        <f>+'Source Fig12'!C8</f>
        <v>22.9</v>
      </c>
      <c r="D11" s="6"/>
    </row>
    <row r="12" spans="1:4" x14ac:dyDescent="0.3">
      <c r="A12" s="3" t="s">
        <v>9</v>
      </c>
      <c r="B12" s="1">
        <f>+'Source Fig12'!B9</f>
        <v>0.35944156687920298</v>
      </c>
      <c r="C12" s="1">
        <f>+'Source Fig12'!C9</f>
        <v>22.35</v>
      </c>
      <c r="D12" s="6"/>
    </row>
    <row r="13" spans="1:4" x14ac:dyDescent="0.3">
      <c r="A13" s="3" t="s">
        <v>10</v>
      </c>
      <c r="B13" s="1">
        <f>+'Source Fig12'!B10</f>
        <v>0.42731148635432897</v>
      </c>
      <c r="C13" s="1">
        <f>+'Source Fig12'!C10</f>
        <v>22.16</v>
      </c>
      <c r="D13" s="6"/>
    </row>
    <row r="14" spans="1:4" x14ac:dyDescent="0.3">
      <c r="A14" s="3" t="s">
        <v>11</v>
      </c>
      <c r="B14" s="1">
        <f>+'Source Fig12'!B11</f>
        <v>0.50217670263980096</v>
      </c>
      <c r="C14" s="1">
        <f>+'Source Fig12'!C11</f>
        <v>21.38</v>
      </c>
      <c r="D14" s="6"/>
    </row>
    <row r="15" spans="1:4" x14ac:dyDescent="0.3">
      <c r="A15" s="3" t="s">
        <v>12</v>
      </c>
      <c r="B15" s="1">
        <f>+'Source Fig12'!B12</f>
        <v>0.63358363608108603</v>
      </c>
      <c r="C15" s="1">
        <f>+'Source Fig12'!C12</f>
        <v>21.77</v>
      </c>
      <c r="D15" s="6"/>
    </row>
    <row r="16" spans="1:4" x14ac:dyDescent="0.3">
      <c r="A16" s="3" t="s">
        <v>13</v>
      </c>
      <c r="B16" s="1">
        <f>+'Source Fig12'!B13</f>
        <v>0.63754951934013304</v>
      </c>
      <c r="C16" s="1">
        <f>+'Source Fig12'!C13</f>
        <v>21.08</v>
      </c>
      <c r="D16" s="6"/>
    </row>
    <row r="17" spans="1:4" x14ac:dyDescent="0.3">
      <c r="A17" s="3" t="s">
        <v>14</v>
      </c>
      <c r="B17" s="1">
        <f>+'Source Fig12'!B14</f>
        <v>0.60838766482114104</v>
      </c>
      <c r="C17" s="1">
        <f>+'Source Fig12'!C14</f>
        <v>25.97</v>
      </c>
      <c r="D17" s="6"/>
    </row>
    <row r="18" spans="1:4" x14ac:dyDescent="0.3">
      <c r="A18" s="3" t="s">
        <v>15</v>
      </c>
      <c r="B18" s="1">
        <f>+'Source Fig12'!B15</f>
        <v>0.46096646952432901</v>
      </c>
      <c r="C18" s="1">
        <f>+'Source Fig12'!C15</f>
        <v>46.35</v>
      </c>
      <c r="D18" s="6"/>
    </row>
    <row r="19" spans="1:4" x14ac:dyDescent="0.3">
      <c r="A19" s="3" t="s">
        <v>16</v>
      </c>
      <c r="B19" s="1">
        <f>+'Source Fig12'!B16</f>
        <v>0.77293437491289096</v>
      </c>
      <c r="C19" s="1">
        <f>+'Source Fig12'!C16</f>
        <v>55.51</v>
      </c>
      <c r="D19" s="6"/>
    </row>
    <row r="20" spans="1:4" x14ac:dyDescent="0.3">
      <c r="A20" s="3" t="s">
        <v>17</v>
      </c>
      <c r="B20" s="1">
        <f>+'Source Fig12'!B17</f>
        <v>1.7135028786772999</v>
      </c>
      <c r="C20" s="1">
        <f>+'Source Fig12'!C17</f>
        <v>56.36</v>
      </c>
      <c r="D20" s="6"/>
    </row>
    <row r="21" spans="1:4" x14ac:dyDescent="0.3">
      <c r="A21" s="3" t="s">
        <v>18</v>
      </c>
      <c r="B21" s="1">
        <f>+'Source Fig12'!B18</f>
        <v>2.3062606211227701</v>
      </c>
      <c r="C21" s="1">
        <f>+'Source Fig12'!C18</f>
        <v>58.13</v>
      </c>
      <c r="D21" s="6"/>
    </row>
    <row r="22" spans="1:4" x14ac:dyDescent="0.3">
      <c r="A22" s="3" t="s">
        <v>19</v>
      </c>
      <c r="B22" s="1">
        <f>+'Source Fig12'!B19</f>
        <v>3.2954129395793901</v>
      </c>
      <c r="C22" s="1">
        <f>+'Source Fig12'!C19</f>
        <v>56.14</v>
      </c>
      <c r="D22" s="6"/>
    </row>
    <row r="23" spans="1:4" x14ac:dyDescent="0.3">
      <c r="A23" s="3" t="s">
        <v>20</v>
      </c>
      <c r="B23" s="1">
        <f>+'Source Fig12'!B20</f>
        <v>3.3547683608492802</v>
      </c>
      <c r="C23" s="1">
        <f>+'Source Fig12'!C20</f>
        <v>83.86</v>
      </c>
      <c r="D23" s="6"/>
    </row>
    <row r="24" spans="1:4" x14ac:dyDescent="0.3">
      <c r="A24" s="3" t="s">
        <v>21</v>
      </c>
      <c r="B24" s="1">
        <f>+'Source Fig12'!B21</f>
        <v>3.47336246412116</v>
      </c>
      <c r="C24" s="1">
        <f>+'Source Fig12'!C21</f>
        <v>111.3</v>
      </c>
      <c r="D24" s="6"/>
    </row>
    <row r="25" spans="1:4" x14ac:dyDescent="0.3">
      <c r="A25" s="3" t="s">
        <v>22</v>
      </c>
      <c r="B25" s="1">
        <f>+'Source Fig12'!B22</f>
        <v>3.1027732465526401</v>
      </c>
      <c r="C25" s="1">
        <f>+'Source Fig12'!C22</f>
        <v>96.38</v>
      </c>
      <c r="D25" s="6"/>
    </row>
    <row r="26" spans="1:4" x14ac:dyDescent="0.3">
      <c r="A26" s="3" t="s">
        <v>23</v>
      </c>
      <c r="B26" s="1">
        <f>+'Source Fig12'!B23</f>
        <v>3.76514530117417</v>
      </c>
      <c r="C26" s="1">
        <f>+'Source Fig12'!C23</f>
        <v>80.8</v>
      </c>
      <c r="D26" s="6"/>
    </row>
    <row r="27" spans="1:4" x14ac:dyDescent="0.3">
      <c r="A27" s="3" t="s">
        <v>24</v>
      </c>
      <c r="B27" s="1">
        <f>+'Source Fig12'!B24</f>
        <v>4.4500083039593603</v>
      </c>
      <c r="C27" s="1">
        <f>+'Source Fig12'!C24</f>
        <v>71.489999999999995</v>
      </c>
      <c r="D27" s="6"/>
    </row>
    <row r="28" spans="1:4" x14ac:dyDescent="0.3">
      <c r="A28" s="3" t="s">
        <v>25</v>
      </c>
      <c r="B28" s="1">
        <f>+'Source Fig12'!B25</f>
        <v>5.4022087969685098</v>
      </c>
      <c r="C28" s="1">
        <f>+'Source Fig12'!C25</f>
        <v>67.760000000000005</v>
      </c>
      <c r="D28" s="6"/>
    </row>
    <row r="29" spans="1:4" x14ac:dyDescent="0.3">
      <c r="A29" s="3" t="s">
        <v>26</v>
      </c>
      <c r="B29" s="1">
        <f>+'Source Fig12'!B26</f>
        <v>4.9275375558884704</v>
      </c>
      <c r="C29" s="1">
        <f>+'Source Fig12'!C26</f>
        <v>61.26</v>
      </c>
      <c r="D29" s="6"/>
    </row>
    <row r="30" spans="1:4" x14ac:dyDescent="0.3">
      <c r="A30" s="3" t="s">
        <v>27</v>
      </c>
      <c r="B30" s="1">
        <f>+'Source Fig12'!B27</f>
        <v>6.9078840111797399</v>
      </c>
      <c r="C30" s="1">
        <f>+'Source Fig12'!C27</f>
        <v>32.24</v>
      </c>
      <c r="D30" s="6"/>
    </row>
    <row r="31" spans="1:4" x14ac:dyDescent="0.3">
      <c r="A31" s="3" t="s">
        <v>28</v>
      </c>
      <c r="B31" s="1">
        <f>+'Source Fig12'!B28</f>
        <v>6.6797114147441903</v>
      </c>
      <c r="C31" s="1">
        <f>+'Source Fig12'!C28</f>
        <v>38.24</v>
      </c>
      <c r="D31" s="6"/>
    </row>
    <row r="32" spans="1:4" x14ac:dyDescent="0.3">
      <c r="A32" s="3" t="s">
        <v>29</v>
      </c>
      <c r="B32" s="1">
        <f>+'Source Fig12'!B29</f>
        <v>6.4814912078803903</v>
      </c>
      <c r="C32" s="1">
        <f>+'Source Fig12'!C29</f>
        <v>30.82</v>
      </c>
      <c r="D32" s="6"/>
    </row>
    <row r="33" spans="1:4" x14ac:dyDescent="0.3">
      <c r="A33" s="3" t="s">
        <v>30</v>
      </c>
      <c r="B33" s="1">
        <f>+'Source Fig12'!B30</f>
        <v>6.3088861927410598</v>
      </c>
      <c r="C33" s="1">
        <f>+'Source Fig12'!C30</f>
        <v>36.18</v>
      </c>
      <c r="D33" s="6"/>
    </row>
    <row r="34" spans="1:4" x14ac:dyDescent="0.3">
      <c r="A34" s="3" t="s">
        <v>31</v>
      </c>
      <c r="B34" s="1">
        <f>+'Source Fig12'!B31</f>
        <v>5.8145131939178203</v>
      </c>
      <c r="C34" s="1">
        <f>+'Source Fig12'!C31</f>
        <v>43.32</v>
      </c>
      <c r="D34" s="6"/>
    </row>
    <row r="35" spans="1:4" x14ac:dyDescent="0.3">
      <c r="A35" s="3" t="s">
        <v>32</v>
      </c>
      <c r="B35" s="1">
        <f>+'Source Fig12'!B32</f>
        <v>5.7621572184953997</v>
      </c>
      <c r="C35" s="1">
        <f>+'Source Fig12'!C32</f>
        <v>36.31</v>
      </c>
      <c r="D35" s="6"/>
    </row>
    <row r="36" spans="1:4" x14ac:dyDescent="0.3">
      <c r="A36" s="3" t="s">
        <v>33</v>
      </c>
      <c r="B36" s="1">
        <f>+'Source Fig12'!B33</f>
        <v>5.7121824268044001</v>
      </c>
      <c r="C36" s="1">
        <f>+'Source Fig12'!C33</f>
        <v>33.58</v>
      </c>
      <c r="D36" s="6"/>
    </row>
    <row r="37" spans="1:4" x14ac:dyDescent="0.3">
      <c r="A37" s="3" t="s">
        <v>34</v>
      </c>
      <c r="B37" s="1">
        <f>+'Source Fig12'!B34</f>
        <v>5.4919915922917797</v>
      </c>
      <c r="C37" s="1">
        <f>+'Source Fig12'!C34</f>
        <v>28.39</v>
      </c>
      <c r="D37" s="6"/>
    </row>
    <row r="38" spans="1:4" x14ac:dyDescent="0.3">
      <c r="A38" s="3" t="s">
        <v>35</v>
      </c>
      <c r="B38" s="1">
        <f>+'Source Fig12'!B35</f>
        <v>5.3871513508395497</v>
      </c>
      <c r="C38" s="1">
        <f>+'Source Fig12'!C35</f>
        <v>25.86</v>
      </c>
      <c r="D38" s="6"/>
    </row>
    <row r="39" spans="1:4" x14ac:dyDescent="0.3">
      <c r="A39" s="3" t="s">
        <v>36</v>
      </c>
      <c r="B39" s="1">
        <f>+'Source Fig12'!B36</f>
        <v>5.0708943097923003</v>
      </c>
      <c r="C39" s="1">
        <f>+'Source Fig12'!C36</f>
        <v>26.91</v>
      </c>
      <c r="D39" s="6"/>
    </row>
    <row r="40" spans="1:4" x14ac:dyDescent="0.3">
      <c r="A40" s="3" t="s">
        <v>37</v>
      </c>
      <c r="B40" s="1">
        <f>+'Source Fig12'!B37</f>
        <v>4.7878187371661003</v>
      </c>
      <c r="C40" s="1">
        <f>+'Source Fig12'!C37</f>
        <v>31.91</v>
      </c>
      <c r="D40" s="6"/>
    </row>
    <row r="41" spans="1:4" x14ac:dyDescent="0.3">
      <c r="A41" s="3" t="s">
        <v>38</v>
      </c>
      <c r="B41" s="1">
        <f>+'Source Fig12'!B38</f>
        <v>4.3948862183649897</v>
      </c>
      <c r="C41" s="1">
        <f>+'Source Fig12'!C38</f>
        <v>28.43</v>
      </c>
      <c r="D41" s="6"/>
    </row>
    <row r="42" spans="1:4" x14ac:dyDescent="0.3">
      <c r="A42" s="3" t="s">
        <v>39</v>
      </c>
      <c r="B42" s="1">
        <f>+'Source Fig12'!B39</f>
        <v>4.2358416334462596</v>
      </c>
      <c r="C42" s="1">
        <f>+'Source Fig12'!C39</f>
        <v>17.89</v>
      </c>
      <c r="D42" s="6"/>
    </row>
    <row r="43" spans="1:4" x14ac:dyDescent="0.3">
      <c r="A43" s="3" t="s">
        <v>40</v>
      </c>
      <c r="B43" s="1">
        <f>+'Source Fig12'!B40</f>
        <v>4.0351688626414504</v>
      </c>
      <c r="C43" s="1">
        <f>+'Source Fig12'!C40</f>
        <v>24.28</v>
      </c>
      <c r="D43" s="6"/>
    </row>
    <row r="44" spans="1:4" x14ac:dyDescent="0.3">
      <c r="A44" s="3" t="s">
        <v>41</v>
      </c>
      <c r="B44" s="1">
        <f>+'Source Fig12'!B41</f>
        <v>3.7636331150957201</v>
      </c>
      <c r="C44" s="1">
        <f>+'Source Fig12'!C41</f>
        <v>38.92</v>
      </c>
      <c r="D44" s="6"/>
    </row>
    <row r="45" spans="1:4" x14ac:dyDescent="0.3">
      <c r="A45" s="3" t="s">
        <v>42</v>
      </c>
      <c r="B45" s="1">
        <f>+'Source Fig12'!B42</f>
        <v>3.7656550080386202</v>
      </c>
      <c r="C45" s="1">
        <f>+'Source Fig12'!C42</f>
        <v>31.81</v>
      </c>
      <c r="D45" s="6"/>
    </row>
    <row r="46" spans="1:4" x14ac:dyDescent="0.3">
      <c r="A46" s="3" t="s">
        <v>43</v>
      </c>
      <c r="B46" s="1">
        <f>+'Source Fig12'!B43</f>
        <v>3.6969912423173499</v>
      </c>
      <c r="C46" s="1">
        <f>+'Source Fig12'!C43</f>
        <v>31.02</v>
      </c>
      <c r="D46" s="6"/>
    </row>
    <row r="47" spans="1:4" x14ac:dyDescent="0.3">
      <c r="A47" s="3" t="s">
        <v>44</v>
      </c>
      <c r="B47" s="1">
        <f>+'Source Fig12'!B44</f>
        <v>3.9888096156856498</v>
      </c>
      <c r="C47" s="1">
        <f>+'Source Fig12'!C44</f>
        <v>36.85</v>
      </c>
      <c r="D47" s="6"/>
    </row>
    <row r="48" spans="1:4" x14ac:dyDescent="0.3">
      <c r="A48" s="3" t="s">
        <v>45</v>
      </c>
      <c r="B48" s="1">
        <f>+'Source Fig12'!B45</f>
        <v>4.3048718352646196</v>
      </c>
      <c r="C48" s="1">
        <f>+'Source Fig12'!C45</f>
        <v>48.77</v>
      </c>
      <c r="D48" s="6"/>
    </row>
    <row r="49" spans="1:4" x14ac:dyDescent="0.3">
      <c r="A49" s="3" t="s">
        <v>46</v>
      </c>
      <c r="B49" s="1">
        <f>+'Source Fig12'!B46</f>
        <v>4.7279525848000699</v>
      </c>
      <c r="C49" s="1">
        <f>+'Source Fig12'!C46</f>
        <v>62.66</v>
      </c>
      <c r="D49" s="6"/>
    </row>
    <row r="50" spans="1:4" x14ac:dyDescent="0.3">
      <c r="A50" s="3" t="s">
        <v>47</v>
      </c>
      <c r="B50" s="1">
        <f>+'Source Fig12'!B47</f>
        <v>4.0007551439352396</v>
      </c>
      <c r="C50" s="1">
        <f>+'Source Fig12'!C47</f>
        <v>70.77</v>
      </c>
      <c r="D50" s="6"/>
    </row>
    <row r="51" spans="1:4" x14ac:dyDescent="0.3">
      <c r="A51" s="3" t="s">
        <v>48</v>
      </c>
      <c r="B51" s="1">
        <f>+'Source Fig12'!B48</f>
        <v>3.89892719684704</v>
      </c>
      <c r="C51" s="1">
        <f>+'Source Fig12'!C48</f>
        <v>75.66</v>
      </c>
      <c r="D51" s="6"/>
    </row>
    <row r="52" spans="1:4" x14ac:dyDescent="0.3">
      <c r="A52" s="3" t="s">
        <v>49</v>
      </c>
      <c r="B52" s="1">
        <f>+'Source Fig12'!B49</f>
        <v>4.1048807093217299</v>
      </c>
      <c r="C52" s="1">
        <f>+'Source Fig12'!C49</f>
        <v>103.67</v>
      </c>
      <c r="D52" s="6"/>
    </row>
    <row r="53" spans="1:4" x14ac:dyDescent="0.3">
      <c r="A53" s="3" t="s">
        <v>50</v>
      </c>
      <c r="B53" s="1">
        <f>+'Source Fig12'!B50</f>
        <v>4.8492262417193004</v>
      </c>
      <c r="C53" s="1">
        <f>+'Source Fig12'!C50</f>
        <v>60.91</v>
      </c>
      <c r="D53" s="6"/>
    </row>
    <row r="54" spans="1:4" x14ac:dyDescent="0.3">
      <c r="A54" s="3" t="s">
        <v>51</v>
      </c>
      <c r="B54" s="1">
        <f>+'Source Fig12'!B51</f>
        <v>5.0295900269154696</v>
      </c>
      <c r="C54" s="1">
        <f>+'Source Fig12'!C51</f>
        <v>79.930000000000007</v>
      </c>
      <c r="D54" s="6"/>
    </row>
    <row r="55" spans="1:4" x14ac:dyDescent="0.3">
      <c r="A55" s="3" t="s">
        <v>52</v>
      </c>
      <c r="B55" s="1">
        <f>+'Source Fig12'!B52</f>
        <v>5.71813192728019</v>
      </c>
      <c r="C55" s="1">
        <f>+'Source Fig12'!C52</f>
        <v>94.73</v>
      </c>
      <c r="D55" s="6"/>
    </row>
    <row r="56" spans="1:4" x14ac:dyDescent="0.3">
      <c r="A56" s="3" t="s">
        <v>53</v>
      </c>
      <c r="B56" s="1">
        <f>+'Source Fig12'!B53</f>
        <v>5.8550022246784001</v>
      </c>
      <c r="C56" s="1">
        <f>+'Source Fig12'!C53</f>
        <v>92.2</v>
      </c>
      <c r="D56" s="6"/>
    </row>
    <row r="57" spans="1:4" x14ac:dyDescent="0.3">
      <c r="A57" s="3" t="s">
        <v>54</v>
      </c>
      <c r="B57" s="1">
        <f>+'Source Fig12'!B54</f>
        <v>5.6889659846250202</v>
      </c>
      <c r="C57" s="1">
        <f>+'Source Fig12'!C54</f>
        <v>95.79</v>
      </c>
      <c r="D57" s="6"/>
    </row>
    <row r="58" spans="1:4" x14ac:dyDescent="0.3">
      <c r="A58" s="3" t="s">
        <v>55</v>
      </c>
      <c r="B58" s="1">
        <f>+'Source Fig12'!B55</f>
        <v>5.4177347179050299</v>
      </c>
      <c r="C58" s="1">
        <f>+'Source Fig12'!C55</f>
        <v>88.47</v>
      </c>
      <c r="D58" s="6"/>
    </row>
    <row r="59" spans="1:4" x14ac:dyDescent="0.3">
      <c r="A59" s="3" t="s">
        <v>56</v>
      </c>
      <c r="B59" s="1">
        <f>+'Source Fig12'!B56</f>
        <v>5.3116640390837402</v>
      </c>
      <c r="C59" s="1">
        <f>+'Source Fig12'!C56</f>
        <v>43.22</v>
      </c>
      <c r="D59" s="6"/>
    </row>
    <row r="60" spans="1:4" x14ac:dyDescent="0.3">
      <c r="A60" s="3" t="s">
        <v>57</v>
      </c>
      <c r="B60" s="1">
        <f>+'Source Fig12'!B57</f>
        <v>5.7648649502205096</v>
      </c>
      <c r="C60" s="1">
        <f>+'Source Fig12'!C57</f>
        <v>37.020000000000003</v>
      </c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tabSelected="1" workbookViewId="0"/>
  </sheetViews>
  <sheetFormatPr defaultColWidth="9" defaultRowHeight="15.6" x14ac:dyDescent="0.3"/>
  <sheetData>
    <row r="1" spans="1:3" x14ac:dyDescent="0.3">
      <c r="A1" t="s">
        <v>0</v>
      </c>
      <c r="B1" t="s">
        <v>58</v>
      </c>
    </row>
    <row r="3" spans="1:3" x14ac:dyDescent="0.3">
      <c r="B3" s="1" t="s">
        <v>59</v>
      </c>
      <c r="C3" s="1"/>
    </row>
    <row r="4" spans="1:3" x14ac:dyDescent="0.3">
      <c r="A4" t="s">
        <v>1</v>
      </c>
      <c r="B4" s="1">
        <f>+LN(Data!E5)</f>
        <v>14.250738900490735</v>
      </c>
      <c r="C4" s="1"/>
    </row>
    <row r="5" spans="1:3" x14ac:dyDescent="0.3">
      <c r="A5" t="s">
        <v>2</v>
      </c>
      <c r="B5" s="1">
        <f>+LN(Data!E6)</f>
        <v>14.262195002441965</v>
      </c>
      <c r="C5" s="1"/>
    </row>
    <row r="6" spans="1:3" x14ac:dyDescent="0.3">
      <c r="A6" t="s">
        <v>3</v>
      </c>
      <c r="B6" s="1">
        <f>+LN(Data!E7)</f>
        <v>14.31149280790323</v>
      </c>
      <c r="C6" s="1"/>
    </row>
    <row r="7" spans="1:3" x14ac:dyDescent="0.3">
      <c r="A7" t="s">
        <v>4</v>
      </c>
      <c r="B7" s="1">
        <f>+LN(Data!E8)</f>
        <v>14.340989964683274</v>
      </c>
      <c r="C7" s="1"/>
    </row>
    <row r="8" spans="1:3" x14ac:dyDescent="0.3">
      <c r="A8" t="s">
        <v>5</v>
      </c>
      <c r="B8" s="1">
        <f>+LN(Data!E9)</f>
        <v>14.398209195223458</v>
      </c>
      <c r="C8" s="1"/>
    </row>
    <row r="9" spans="1:3" x14ac:dyDescent="0.3">
      <c r="A9" t="s">
        <v>6</v>
      </c>
      <c r="B9" s="1">
        <f>+LN(Data!E10)</f>
        <v>14.420547417917186</v>
      </c>
      <c r="C9" s="1"/>
    </row>
    <row r="10" spans="1:3" x14ac:dyDescent="0.3">
      <c r="A10" t="s">
        <v>7</v>
      </c>
      <c r="B10" s="1">
        <f>+LN(Data!E11)</f>
        <v>14.410035524986421</v>
      </c>
      <c r="C10" s="1"/>
    </row>
    <row r="11" spans="1:3" x14ac:dyDescent="0.3">
      <c r="A11" t="s">
        <v>8</v>
      </c>
      <c r="B11" s="1">
        <f>+LN(Data!E12)</f>
        <v>14.416798677752093</v>
      </c>
      <c r="C11" s="1"/>
    </row>
    <row r="12" spans="1:3" x14ac:dyDescent="0.3">
      <c r="A12" t="s">
        <v>9</v>
      </c>
      <c r="B12" s="1">
        <f>+LN(Data!E13)</f>
        <v>14.435106877309222</v>
      </c>
      <c r="C12" s="1"/>
    </row>
    <row r="13" spans="1:3" x14ac:dyDescent="0.3">
      <c r="A13" t="s">
        <v>10</v>
      </c>
      <c r="B13" s="1">
        <f>+LN(Data!E14)</f>
        <v>14.443236086207746</v>
      </c>
      <c r="C13" s="1"/>
    </row>
    <row r="14" spans="1:3" x14ac:dyDescent="0.3">
      <c r="A14" t="s">
        <v>11</v>
      </c>
      <c r="B14" s="1">
        <f>+LN(Data!E15)</f>
        <v>14.483722042141377</v>
      </c>
      <c r="C14" s="1"/>
    </row>
    <row r="15" spans="1:3" x14ac:dyDescent="0.3">
      <c r="A15" t="s">
        <v>12</v>
      </c>
      <c r="B15" s="1">
        <f>+LN(Data!E16)</f>
        <v>14.480140438131285</v>
      </c>
      <c r="C15" s="1"/>
    </row>
    <row r="16" spans="1:3" x14ac:dyDescent="0.3">
      <c r="A16" t="s">
        <v>13</v>
      </c>
      <c r="B16" s="1">
        <f>+LN(Data!E17)</f>
        <v>14.477990071168932</v>
      </c>
      <c r="C16" s="1"/>
    </row>
    <row r="17" spans="1:3" x14ac:dyDescent="0.3">
      <c r="A17" t="s">
        <v>14</v>
      </c>
      <c r="B17" s="1">
        <f>+LN(Data!E18)</f>
        <v>14.504160621635364</v>
      </c>
      <c r="C17" s="1"/>
    </row>
    <row r="18" spans="1:3" x14ac:dyDescent="0.3">
      <c r="A18" t="s">
        <v>15</v>
      </c>
      <c r="B18" s="1">
        <f>+LN(Data!E19)</f>
        <v>14.52829186633104</v>
      </c>
      <c r="C18" s="1"/>
    </row>
    <row r="19" spans="1:3" x14ac:dyDescent="0.3">
      <c r="A19" t="s">
        <v>16</v>
      </c>
      <c r="B19" s="1">
        <f>+LN(Data!E20)</f>
        <v>14.552213895812518</v>
      </c>
      <c r="C19" s="1"/>
    </row>
    <row r="20" spans="1:3" x14ac:dyDescent="0.3">
      <c r="A20" t="s">
        <v>17</v>
      </c>
      <c r="B20" s="1">
        <f>+LN(Data!E21)</f>
        <v>14.60112114739124</v>
      </c>
      <c r="C20" s="1"/>
    </row>
    <row r="21" spans="1:3" x14ac:dyDescent="0.3">
      <c r="A21" t="s">
        <v>18</v>
      </c>
      <c r="B21" s="1">
        <f>+LN(Data!E22)</f>
        <v>14.630962832025434</v>
      </c>
      <c r="C21" s="1"/>
    </row>
    <row r="22" spans="1:3" x14ac:dyDescent="0.3">
      <c r="A22" t="s">
        <v>19</v>
      </c>
      <c r="B22" s="1">
        <f>+LN(Data!E23)</f>
        <v>14.617536860619619</v>
      </c>
      <c r="C22" s="1"/>
    </row>
    <row r="23" spans="1:3" x14ac:dyDescent="0.3">
      <c r="A23" t="s">
        <v>20</v>
      </c>
      <c r="B23" s="1">
        <f>+LN(Data!E24)</f>
        <v>14.597512215960233</v>
      </c>
      <c r="C23" s="1"/>
    </row>
    <row r="24" spans="1:3" x14ac:dyDescent="0.3">
      <c r="A24" t="s">
        <v>21</v>
      </c>
      <c r="B24" s="1">
        <f>+LN(Data!E25)</f>
        <v>14.546003155947563</v>
      </c>
      <c r="C24" s="1"/>
    </row>
    <row r="25" spans="1:3" x14ac:dyDescent="0.3">
      <c r="A25" t="s">
        <v>22</v>
      </c>
      <c r="B25" s="1">
        <f>+LN(Data!E26)</f>
        <v>14.513348922692924</v>
      </c>
      <c r="C25" s="1"/>
    </row>
    <row r="26" spans="1:3" x14ac:dyDescent="0.3">
      <c r="A26" t="s">
        <v>23</v>
      </c>
      <c r="B26" s="1">
        <f>+LN(Data!E27)</f>
        <v>14.492245730277167</v>
      </c>
      <c r="C26" s="1"/>
    </row>
    <row r="27" spans="1:3" x14ac:dyDescent="0.3">
      <c r="A27" t="s">
        <v>24</v>
      </c>
      <c r="B27" s="1">
        <f>+LN(Data!E28)</f>
        <v>14.407534715333432</v>
      </c>
      <c r="C27" s="1"/>
    </row>
    <row r="28" spans="1:3" x14ac:dyDescent="0.3">
      <c r="A28" t="s">
        <v>25</v>
      </c>
      <c r="B28" s="1">
        <f>+LN(Data!E29)</f>
        <v>14.367350443206044</v>
      </c>
      <c r="C28" s="1"/>
    </row>
    <row r="29" spans="1:3" x14ac:dyDescent="0.3">
      <c r="A29" t="s">
        <v>26</v>
      </c>
      <c r="B29" s="1">
        <f>+LN(Data!E30)</f>
        <v>14.342664816991885</v>
      </c>
      <c r="C29" s="1"/>
    </row>
    <row r="30" spans="1:3" x14ac:dyDescent="0.3">
      <c r="A30" t="s">
        <v>27</v>
      </c>
      <c r="B30" s="1">
        <f>+LN(Data!E31)</f>
        <v>14.378966722205583</v>
      </c>
      <c r="C30" s="1"/>
    </row>
    <row r="31" spans="1:3" x14ac:dyDescent="0.3">
      <c r="A31" t="s">
        <v>28</v>
      </c>
      <c r="B31" s="1">
        <f>+LN(Data!E32)</f>
        <v>14.387373127000288</v>
      </c>
      <c r="C31" s="1"/>
    </row>
    <row r="32" spans="1:3" x14ac:dyDescent="0.3">
      <c r="A32" t="s">
        <v>29</v>
      </c>
      <c r="B32" s="1">
        <f>+LN(Data!E33)</f>
        <v>14.417497410163078</v>
      </c>
      <c r="C32" s="1"/>
    </row>
    <row r="33" spans="1:3" x14ac:dyDescent="0.3">
      <c r="A33" t="s">
        <v>30</v>
      </c>
      <c r="B33" s="1">
        <f>+LN(Data!E34)</f>
        <v>14.30212619065939</v>
      </c>
      <c r="C33" s="1"/>
    </row>
    <row r="34" spans="1:3" x14ac:dyDescent="0.3">
      <c r="A34" t="s">
        <v>31</v>
      </c>
      <c r="B34" s="1">
        <f>+LN(Data!E35)</f>
        <v>14.33992492512958</v>
      </c>
      <c r="C34" s="1"/>
    </row>
    <row r="35" spans="1:3" x14ac:dyDescent="0.3">
      <c r="A35" t="s">
        <v>32</v>
      </c>
      <c r="B35" s="1">
        <f>+LN(Data!E36)</f>
        <v>14.408851458391853</v>
      </c>
      <c r="C35" s="1"/>
    </row>
    <row r="36" spans="1:3" x14ac:dyDescent="0.3">
      <c r="A36" t="s">
        <v>33</v>
      </c>
      <c r="B36" s="1">
        <f>+LN(Data!E37)</f>
        <v>14.444566306760631</v>
      </c>
      <c r="C36" s="1"/>
    </row>
    <row r="37" spans="1:3" x14ac:dyDescent="0.3">
      <c r="A37" t="s">
        <v>34</v>
      </c>
      <c r="B37" s="1">
        <f>+LN(Data!E38)</f>
        <v>14.424950951720577</v>
      </c>
      <c r="C37" s="1"/>
    </row>
    <row r="38" spans="1:3" x14ac:dyDescent="0.3">
      <c r="A38" t="s">
        <v>35</v>
      </c>
      <c r="B38" s="1">
        <f>+LN(Data!E39)</f>
        <v>14.379345535445387</v>
      </c>
      <c r="C38" s="1"/>
    </row>
    <row r="39" spans="1:3" x14ac:dyDescent="0.3">
      <c r="A39" t="s">
        <v>36</v>
      </c>
      <c r="B39" s="1">
        <f>+LN(Data!E40)</f>
        <v>14.39682833912619</v>
      </c>
      <c r="C39" s="1"/>
    </row>
    <row r="40" spans="1:3" x14ac:dyDescent="0.3">
      <c r="A40" t="s">
        <v>37</v>
      </c>
      <c r="B40" s="1">
        <f>+LN(Data!E41)</f>
        <v>14.37401812061627</v>
      </c>
      <c r="C40" s="1"/>
    </row>
    <row r="41" spans="1:3" x14ac:dyDescent="0.3">
      <c r="A41" t="s">
        <v>38</v>
      </c>
      <c r="B41" s="1">
        <f>+LN(Data!E42)</f>
        <v>14.415462310555142</v>
      </c>
      <c r="C41" s="1"/>
    </row>
    <row r="42" spans="1:3" x14ac:dyDescent="0.3">
      <c r="A42" t="s">
        <v>39</v>
      </c>
      <c r="B42" s="1">
        <f>+LN(Data!E43)</f>
        <v>14.398485191369238</v>
      </c>
      <c r="C42" s="1"/>
    </row>
    <row r="43" spans="1:3" x14ac:dyDescent="0.3">
      <c r="A43" t="s">
        <v>40</v>
      </c>
      <c r="B43" s="1">
        <f>+LN(Data!E44)</f>
        <v>14.317441238759331</v>
      </c>
      <c r="C43" s="1"/>
    </row>
    <row r="44" spans="1:3" x14ac:dyDescent="0.3">
      <c r="A44" t="s">
        <v>41</v>
      </c>
      <c r="B44" s="1">
        <f>+LN(Data!E45)</f>
        <v>14.33449584494814</v>
      </c>
      <c r="C44" s="1"/>
    </row>
    <row r="45" spans="1:3" x14ac:dyDescent="0.3">
      <c r="A45" t="s">
        <v>42</v>
      </c>
      <c r="B45" s="1">
        <f>+LN(Data!E46)</f>
        <v>14.349083357819753</v>
      </c>
      <c r="C45" s="1"/>
    </row>
    <row r="46" spans="1:3" x14ac:dyDescent="0.3">
      <c r="A46" t="s">
        <v>43</v>
      </c>
      <c r="B46" s="1">
        <f>+LN(Data!E47)</f>
        <v>14.237912812712549</v>
      </c>
      <c r="C46" s="1"/>
    </row>
    <row r="47" spans="1:3" x14ac:dyDescent="0.3">
      <c r="A47" t="s">
        <v>44</v>
      </c>
      <c r="B47" s="1">
        <f>+LN(Data!E48)</f>
        <v>14.139076617018462</v>
      </c>
      <c r="C47" s="1"/>
    </row>
    <row r="48" spans="1:3" x14ac:dyDescent="0.3">
      <c r="A48" t="s">
        <v>45</v>
      </c>
      <c r="B48" s="1">
        <f>+LN(Data!E49)</f>
        <v>14.289190234760328</v>
      </c>
      <c r="C48" s="1"/>
    </row>
    <row r="49" spans="1:3" x14ac:dyDescent="0.3">
      <c r="A49" t="s">
        <v>46</v>
      </c>
      <c r="B49" s="1">
        <f>+LN(Data!E50)</f>
        <v>14.369834447560573</v>
      </c>
      <c r="C49" s="1"/>
    </row>
    <row r="50" spans="1:3" x14ac:dyDescent="0.3">
      <c r="A50" t="s">
        <v>47</v>
      </c>
      <c r="B50" s="1">
        <f>+LN(Data!E51)</f>
        <v>14.444932063638536</v>
      </c>
      <c r="C50" s="1"/>
    </row>
    <row r="51" spans="1:3" x14ac:dyDescent="0.3">
      <c r="A51" t="s">
        <v>48</v>
      </c>
      <c r="B51" s="1">
        <f>+LN(Data!E52)</f>
        <v>14.512622422037941</v>
      </c>
      <c r="C51" s="1"/>
    </row>
    <row r="52" spans="1:3" x14ac:dyDescent="0.3">
      <c r="A52" t="s">
        <v>49</v>
      </c>
      <c r="B52" s="1">
        <f>+LN(Data!E53)</f>
        <v>14.547345260515842</v>
      </c>
      <c r="C52" s="1"/>
    </row>
    <row r="53" spans="1:3" x14ac:dyDescent="0.3">
      <c r="A53" t="s">
        <v>50</v>
      </c>
      <c r="B53" s="1">
        <f>+LN(Data!E54)</f>
        <v>14.50022776236376</v>
      </c>
      <c r="C53" s="1"/>
    </row>
    <row r="54" spans="1:3" x14ac:dyDescent="0.3">
      <c r="A54" t="s">
        <v>51</v>
      </c>
      <c r="B54" s="1">
        <f>+LN(Data!E55)</f>
        <v>14.468954649315</v>
      </c>
      <c r="C54" s="1"/>
    </row>
    <row r="55" spans="1:3" x14ac:dyDescent="0.3">
      <c r="A55" t="s">
        <v>52</v>
      </c>
      <c r="B55" s="1">
        <f>+LN(Data!E56)</f>
        <v>14.494642810787655</v>
      </c>
      <c r="C55" s="1"/>
    </row>
    <row r="56" spans="1:3" x14ac:dyDescent="0.3">
      <c r="A56" t="s">
        <v>53</v>
      </c>
      <c r="B56" s="1">
        <f>+LN(Data!E57)</f>
        <v>14.535396416821525</v>
      </c>
      <c r="C56" s="1"/>
    </row>
    <row r="57" spans="1:3" x14ac:dyDescent="0.3">
      <c r="A57" t="s">
        <v>54</v>
      </c>
      <c r="B57" s="1">
        <f>+LN(Data!E58)</f>
        <v>14.534057996935237</v>
      </c>
      <c r="C57" s="1"/>
    </row>
    <row r="58" spans="1:3" x14ac:dyDescent="0.3">
      <c r="A58" t="s">
        <v>55</v>
      </c>
      <c r="B58" s="1">
        <f>+LN(Data!E59)</f>
        <v>14.480951480810411</v>
      </c>
      <c r="C58" s="1"/>
    </row>
    <row r="59" spans="1:3" x14ac:dyDescent="0.3">
      <c r="A59" t="s">
        <v>56</v>
      </c>
      <c r="B59" s="1">
        <f>+LN(Data!E60)</f>
        <v>14.403511149490377</v>
      </c>
      <c r="C59" s="1"/>
    </row>
    <row r="60" spans="1:3" x14ac:dyDescent="0.3">
      <c r="A60" t="s">
        <v>57</v>
      </c>
      <c r="B60" s="1">
        <f>+LN(Data!E61)</f>
        <v>14.184644154943427</v>
      </c>
      <c r="C60" s="1"/>
    </row>
    <row r="61" spans="1:3" x14ac:dyDescent="0.3">
      <c r="B61" s="1"/>
      <c r="C61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125</v>
      </c>
    </row>
    <row r="3" spans="1:4" x14ac:dyDescent="0.3">
      <c r="B3" s="3" t="s">
        <v>99</v>
      </c>
      <c r="C3" s="1" t="s">
        <v>126</v>
      </c>
    </row>
    <row r="4" spans="1:4" x14ac:dyDescent="0.3">
      <c r="A4" s="3" t="s">
        <v>1</v>
      </c>
      <c r="B4" s="1">
        <f>100*(Data!J5*Data!P5+Data!K5)/Data!B5</f>
        <v>7.1876577365063552</v>
      </c>
      <c r="C4" s="1">
        <f>100*(Data!J5*Data!P5+Data!K5-Data!X5*Data!P5)/Data!B5</f>
        <v>0.82911103922350748</v>
      </c>
      <c r="D4" s="6"/>
    </row>
    <row r="5" spans="1:4" x14ac:dyDescent="0.3">
      <c r="A5" s="3" t="s">
        <v>2</v>
      </c>
      <c r="B5" s="1">
        <f>100*(Data!J6*Data!P6+Data!K6)/Data!B6</f>
        <v>7.4530750061506721</v>
      </c>
      <c r="C5" s="1">
        <f>100*(Data!J6*Data!P6+Data!K6-Data!X6*Data!P6)/Data!B6</f>
        <v>1.6759364025213508</v>
      </c>
      <c r="D5" s="6"/>
    </row>
    <row r="6" spans="1:4" x14ac:dyDescent="0.3">
      <c r="A6" s="3" t="s">
        <v>3</v>
      </c>
      <c r="B6" s="1">
        <f>100*(Data!J7*Data!P7+Data!K7)/Data!B7</f>
        <v>6.2436765160112486</v>
      </c>
      <c r="C6" s="1">
        <f>100*(Data!J7*Data!P7+Data!K7-Data!X7*Data!P7)/Data!B7</f>
        <v>0.90960387309260127</v>
      </c>
      <c r="D6" s="6"/>
    </row>
    <row r="7" spans="1:4" x14ac:dyDescent="0.3">
      <c r="A7" s="3" t="s">
        <v>4</v>
      </c>
      <c r="B7" s="1">
        <f>100*(Data!J8*Data!P8+Data!K8)/Data!B8</f>
        <v>5.3159199799709853</v>
      </c>
      <c r="C7" s="1">
        <f>100*(Data!J8*Data!P8+Data!K8-Data!X8*Data!P8)/Data!B8</f>
        <v>-0.97032028220016331</v>
      </c>
      <c r="D7" s="6"/>
    </row>
    <row r="8" spans="1:4" x14ac:dyDescent="0.3">
      <c r="A8" s="3" t="s">
        <v>5</v>
      </c>
      <c r="B8" s="1">
        <f>100*(Data!J9*Data!P9+Data!K9)/Data!B9</f>
        <v>4.2459708548173429</v>
      </c>
      <c r="C8" s="1">
        <f>100*(Data!J9*Data!P9+Data!K9-Data!X9*Data!P9)/Data!B9</f>
        <v>-4.5015153970054236</v>
      </c>
      <c r="D8" s="6"/>
    </row>
    <row r="9" spans="1:4" x14ac:dyDescent="0.3">
      <c r="A9" s="3" t="s">
        <v>6</v>
      </c>
      <c r="B9" s="1">
        <f>100*(Data!J10*Data!P10+Data!K10)/Data!B10</f>
        <v>4.648064705717724</v>
      </c>
      <c r="C9" s="1">
        <f>100*(Data!J10*Data!P10+Data!K10-Data!X10*Data!P10)/Data!B10</f>
        <v>-3.6713218213875907</v>
      </c>
      <c r="D9" s="6"/>
    </row>
    <row r="10" spans="1:4" x14ac:dyDescent="0.3">
      <c r="A10" s="3" t="s">
        <v>7</v>
      </c>
      <c r="B10" s="1">
        <f>100*(Data!J11*Data!P11+Data!K11)/Data!B11</f>
        <v>5.0131668151134194</v>
      </c>
      <c r="C10" s="1">
        <f>100*(Data!J11*Data!P11+Data!K11-Data!X11*Data!P11)/Data!B11</f>
        <v>-2.4262180244082998</v>
      </c>
      <c r="D10" s="6"/>
    </row>
    <row r="11" spans="1:4" x14ac:dyDescent="0.3">
      <c r="A11" s="3" t="s">
        <v>8</v>
      </c>
      <c r="B11" s="1">
        <f>100*(Data!J12*Data!P12+Data!K12)/Data!B12</f>
        <v>5.7730136702107799</v>
      </c>
      <c r="C11" s="1">
        <f>100*(Data!J12*Data!P12+Data!K12-Data!X12*Data!P12)/Data!B12</f>
        <v>-2.0973583056633265</v>
      </c>
      <c r="D11" s="6"/>
    </row>
    <row r="12" spans="1:4" x14ac:dyDescent="0.3">
      <c r="A12" s="3" t="s">
        <v>9</v>
      </c>
      <c r="B12" s="1">
        <f>100*(Data!J13*Data!P13+Data!K13)/Data!B13</f>
        <v>6.677790637726166</v>
      </c>
      <c r="C12" s="1">
        <f>100*(Data!J13*Data!P13+Data!K13-Data!X13*Data!P13)/Data!B13</f>
        <v>-1.0482446233561362</v>
      </c>
      <c r="D12" s="6"/>
    </row>
    <row r="13" spans="1:4" x14ac:dyDescent="0.3">
      <c r="A13" s="3" t="s">
        <v>10</v>
      </c>
      <c r="B13" s="1">
        <f>100*(Data!J14*Data!P14+Data!K14)/Data!B14</f>
        <v>8.4157996108708648</v>
      </c>
      <c r="C13" s="1">
        <f>100*(Data!J14*Data!P14+Data!K14-Data!X14*Data!P14)/Data!B14</f>
        <v>0.77120200560548413</v>
      </c>
      <c r="D13" s="6"/>
    </row>
    <row r="14" spans="1:4" x14ac:dyDescent="0.3">
      <c r="A14" s="3" t="s">
        <v>11</v>
      </c>
      <c r="B14" s="1">
        <f>100*(Data!J15*Data!P15+Data!K15)/Data!B15</f>
        <v>9.0250912985269149</v>
      </c>
      <c r="C14" s="1">
        <f>100*(Data!J15*Data!P15+Data!K15-Data!X15*Data!P15)/Data!B15</f>
        <v>1.6026438981952611</v>
      </c>
      <c r="D14" s="6"/>
    </row>
    <row r="15" spans="1:4" x14ac:dyDescent="0.3">
      <c r="A15" s="3" t="s">
        <v>12</v>
      </c>
      <c r="B15" s="1">
        <f>100*(Data!J16*Data!P16+Data!K16)/Data!B16</f>
        <v>9.6982718313978946</v>
      </c>
      <c r="C15" s="1">
        <f>100*(Data!J16*Data!P16+Data!K16-Data!X16*Data!P16)/Data!B16</f>
        <v>0.20250865356058445</v>
      </c>
      <c r="D15" s="6"/>
    </row>
    <row r="16" spans="1:4" x14ac:dyDescent="0.3">
      <c r="A16" s="3" t="s">
        <v>13</v>
      </c>
      <c r="B16" s="1">
        <f>100*(Data!J17*Data!P17+Data!K17)/Data!B17</f>
        <v>9.4206619568453895</v>
      </c>
      <c r="C16" s="1">
        <f>100*(Data!J17*Data!P17+Data!K17-Data!X17*Data!P17)/Data!B17</f>
        <v>-0.71999879895943164</v>
      </c>
      <c r="D16" s="6"/>
    </row>
    <row r="17" spans="1:4" x14ac:dyDescent="0.3">
      <c r="A17" s="3" t="s">
        <v>14</v>
      </c>
      <c r="B17" s="1">
        <f>100*(Data!J18*Data!P18+Data!K18)/Data!B18</f>
        <v>8.3295869449217879</v>
      </c>
      <c r="C17" s="1">
        <f>100*(Data!J18*Data!P18+Data!K18-Data!X18*Data!P18)/Data!B18</f>
        <v>-3.6778621823914608</v>
      </c>
      <c r="D17" s="6"/>
    </row>
    <row r="18" spans="1:4" x14ac:dyDescent="0.3">
      <c r="A18" s="3" t="s">
        <v>15</v>
      </c>
      <c r="B18" s="1">
        <f>100*(Data!J19*Data!P19+Data!K19)/Data!B19</f>
        <v>6.5898428058546683</v>
      </c>
      <c r="C18" s="1">
        <f>100*(Data!J19*Data!P19+Data!K19-Data!X19*Data!P19)/Data!B19</f>
        <v>-14.992193271992164</v>
      </c>
      <c r="D18" s="6"/>
    </row>
    <row r="19" spans="1:4" x14ac:dyDescent="0.3">
      <c r="A19" s="3" t="s">
        <v>16</v>
      </c>
      <c r="B19" s="1">
        <f>100*(Data!J20*Data!P20+Data!K20)/Data!B20</f>
        <v>9.267625228586823</v>
      </c>
      <c r="C19" s="1">
        <f>100*(Data!J20*Data!P20+Data!K20-Data!X20*Data!P20)/Data!B20</f>
        <v>-19.258345296716392</v>
      </c>
      <c r="D19" s="6"/>
    </row>
    <row r="20" spans="1:4" x14ac:dyDescent="0.3">
      <c r="A20" s="3" t="s">
        <v>17</v>
      </c>
      <c r="B20" s="1">
        <f>100*(Data!J21*Data!P21+Data!K21)/Data!B21</f>
        <v>14.173405330536875</v>
      </c>
      <c r="C20" s="1">
        <f>100*(Data!J21*Data!P21+Data!K21-Data!X21*Data!P21)/Data!B21</f>
        <v>-10.985036483324892</v>
      </c>
      <c r="D20" s="6"/>
    </row>
    <row r="21" spans="1:4" x14ac:dyDescent="0.3">
      <c r="A21" s="3" t="s">
        <v>18</v>
      </c>
      <c r="B21" s="1">
        <f>100*(Data!J22*Data!P22+Data!K22)/Data!B22</f>
        <v>19.074697095841678</v>
      </c>
      <c r="C21" s="1">
        <f>100*(Data!J22*Data!P22+Data!K22-Data!X22*Data!P22)/Data!B22</f>
        <v>-2.4013709403194246</v>
      </c>
      <c r="D21" s="6"/>
    </row>
    <row r="22" spans="1:4" x14ac:dyDescent="0.3">
      <c r="A22" s="3" t="s">
        <v>19</v>
      </c>
      <c r="B22" s="1">
        <f>100*(Data!J23*Data!P23+Data!K23)/Data!B23</f>
        <v>24.829833464638146</v>
      </c>
      <c r="C22" s="1">
        <f>100*(Data!J23*Data!P23+Data!K23-Data!X23*Data!P23)/Data!B23</f>
        <v>8.8493460727067088</v>
      </c>
      <c r="D22" s="6"/>
    </row>
    <row r="23" spans="1:4" x14ac:dyDescent="0.3">
      <c r="A23" s="3" t="s">
        <v>20</v>
      </c>
      <c r="B23" s="1">
        <f>100*(Data!J24*Data!P24+Data!K24)/Data!B24</f>
        <v>22.442927500912813</v>
      </c>
      <c r="C23" s="1">
        <f>100*(Data!J24*Data!P24+Data!K24-Data!X24*Data!P24)/Data!B24</f>
        <v>7.391807204441017</v>
      </c>
      <c r="D23" s="6"/>
    </row>
    <row r="24" spans="1:4" x14ac:dyDescent="0.3">
      <c r="A24" s="3" t="s">
        <v>21</v>
      </c>
      <c r="B24" s="1">
        <f>100*(Data!J25*Data!P25+Data!K25)/Data!B25</f>
        <v>20.432664771287584</v>
      </c>
      <c r="C24" s="1">
        <f>100*(Data!J25*Data!P25+Data!K25-Data!X25*Data!P25)/Data!B25</f>
        <v>8.0763462838348037</v>
      </c>
      <c r="D24" s="6"/>
    </row>
    <row r="25" spans="1:4" x14ac:dyDescent="0.3">
      <c r="A25" s="3" t="s">
        <v>22</v>
      </c>
      <c r="B25" s="1">
        <f>100*(Data!J26*Data!P26+Data!K26)/Data!B26</f>
        <v>20.000788364814465</v>
      </c>
      <c r="C25" s="1">
        <f>100*(Data!J26*Data!P26+Data!K26-Data!X26*Data!P26)/Data!B26</f>
        <v>5.6895830029745005</v>
      </c>
      <c r="D25" s="6"/>
    </row>
    <row r="26" spans="1:4" x14ac:dyDescent="0.3">
      <c r="A26" s="3" t="s">
        <v>23</v>
      </c>
      <c r="B26" s="1">
        <f>100*(Data!J27*Data!P27+Data!K27)/Data!B27</f>
        <v>24.424553383050455</v>
      </c>
      <c r="C26" s="1">
        <f>100*(Data!J27*Data!P27+Data!K27-Data!X27*Data!P27)/Data!B27</f>
        <v>9.7949174698793779</v>
      </c>
      <c r="D26" s="6"/>
    </row>
    <row r="27" spans="1:4" x14ac:dyDescent="0.3">
      <c r="A27" s="3" t="s">
        <v>24</v>
      </c>
      <c r="B27" s="1">
        <f>100*(Data!J28*Data!P28+Data!K28)/Data!B28</f>
        <v>29.171310151973991</v>
      </c>
      <c r="C27" s="1">
        <f>100*(Data!J28*Data!P28+Data!K28-Data!X28*Data!P28)/Data!B28</f>
        <v>14.12686215820009</v>
      </c>
      <c r="D27" s="6"/>
    </row>
    <row r="28" spans="1:4" x14ac:dyDescent="0.3">
      <c r="A28" s="3" t="s">
        <v>25</v>
      </c>
      <c r="B28" s="1">
        <f>100*(Data!J29*Data!P29+Data!K29)/Data!B29</f>
        <v>45.433640543858132</v>
      </c>
      <c r="C28" s="1">
        <f>100*(Data!J29*Data!P29+Data!K29-Data!X29*Data!P29)/Data!B29</f>
        <v>20.022117662085279</v>
      </c>
      <c r="D28" s="6"/>
    </row>
    <row r="29" spans="1:4" x14ac:dyDescent="0.3">
      <c r="A29" s="3" t="s">
        <v>26</v>
      </c>
      <c r="B29" s="1">
        <f>100*(Data!J30*Data!P30+Data!K30)/Data!B30</f>
        <v>42.805957213966103</v>
      </c>
      <c r="C29" s="1">
        <f>100*(Data!J30*Data!P30+Data!K30-Data!X30*Data!P30)/Data!B30</f>
        <v>16.980135741825123</v>
      </c>
      <c r="D29" s="6"/>
    </row>
    <row r="30" spans="1:4" x14ac:dyDescent="0.3">
      <c r="A30" s="3" t="s">
        <v>27</v>
      </c>
      <c r="B30" s="1">
        <f>100*(Data!J31*Data!P31+Data!K31)/Data!B31</f>
        <v>93.724348331808429</v>
      </c>
      <c r="C30" s="1">
        <f>100*(Data!J31*Data!P31+Data!K31-Data!X31*Data!P31)/Data!B31</f>
        <v>57.716790541946516</v>
      </c>
      <c r="D30" s="6"/>
    </row>
    <row r="31" spans="1:4" x14ac:dyDescent="0.3">
      <c r="A31" s="3" t="s">
        <v>28</v>
      </c>
      <c r="B31" s="1">
        <f>100*(Data!J32*Data!P32+Data!K32)/Data!B32</f>
        <v>67.000842194088534</v>
      </c>
      <c r="C31" s="1">
        <f>100*(Data!J32*Data!P32+Data!K32-Data!X32*Data!P32)/Data!B32</f>
        <v>43.161156822142338</v>
      </c>
      <c r="D31" s="6"/>
    </row>
    <row r="32" spans="1:4" x14ac:dyDescent="0.3">
      <c r="A32" s="3" t="s">
        <v>29</v>
      </c>
      <c r="B32" s="1">
        <f>100*(Data!J33*Data!P33+Data!K33)/Data!B33</f>
        <v>55.209604277670628</v>
      </c>
      <c r="C32" s="1">
        <f>100*(Data!J33*Data!P33+Data!K33-Data!X33*Data!P33)/Data!B33</f>
        <v>43.08202406504499</v>
      </c>
      <c r="D32" s="6"/>
    </row>
    <row r="33" spans="1:4" x14ac:dyDescent="0.3">
      <c r="A33" s="3" t="s">
        <v>30</v>
      </c>
      <c r="B33" s="1">
        <f>100*(Data!J34*Data!P34+Data!K34)/Data!B34</f>
        <v>86.541505059760496</v>
      </c>
      <c r="C33" s="1">
        <f>100*(Data!J34*Data!P34+Data!K34-Data!X34*Data!P34)/Data!B34</f>
        <v>62.539695648543784</v>
      </c>
      <c r="D33" s="6"/>
    </row>
    <row r="34" spans="1:4" x14ac:dyDescent="0.3">
      <c r="A34" s="3" t="s">
        <v>31</v>
      </c>
      <c r="B34" s="1">
        <f>100*(Data!J35*Data!P35+Data!K35)/Data!B35</f>
        <v>65.676143844702153</v>
      </c>
      <c r="C34" s="1">
        <f>100*(Data!J35*Data!P35+Data!K35-Data!X35*Data!P35)/Data!B35</f>
        <v>37.827163257594258</v>
      </c>
      <c r="D34" s="6"/>
    </row>
    <row r="35" spans="1:4" x14ac:dyDescent="0.3">
      <c r="A35" s="3" t="s">
        <v>32</v>
      </c>
      <c r="B35" s="1">
        <f>100*(Data!J36*Data!P36+Data!K36)/Data!B36</f>
        <v>65.108802508139959</v>
      </c>
      <c r="C35" s="1">
        <f>100*(Data!J36*Data!P36+Data!K36-Data!X36*Data!P36)/Data!B36</f>
        <v>33.918678276573978</v>
      </c>
      <c r="D35" s="6"/>
    </row>
    <row r="36" spans="1:4" x14ac:dyDescent="0.3">
      <c r="A36" s="3" t="s">
        <v>33</v>
      </c>
      <c r="B36" s="1">
        <f>100*(Data!J37*Data!P37+Data!K37)/Data!B37</f>
        <v>57.193569827646044</v>
      </c>
      <c r="C36" s="1">
        <f>100*(Data!J37*Data!P37+Data!K37-Data!X37*Data!P37)/Data!B37</f>
        <v>29.910611860278877</v>
      </c>
      <c r="D36" s="6"/>
    </row>
    <row r="37" spans="1:4" x14ac:dyDescent="0.3">
      <c r="A37" s="3" t="s">
        <v>34</v>
      </c>
      <c r="B37" s="1">
        <f>100*(Data!J38*Data!P38+Data!K38)/Data!B38</f>
        <v>63.594945929258316</v>
      </c>
      <c r="C37" s="1">
        <f>100*(Data!J38*Data!P38+Data!K38-Data!X38*Data!P38)/Data!B38</f>
        <v>36.498768410756902</v>
      </c>
      <c r="D37" s="6"/>
    </row>
    <row r="38" spans="1:4" x14ac:dyDescent="0.3">
      <c r="A38" s="3" t="s">
        <v>35</v>
      </c>
      <c r="B38" s="1">
        <f>100*(Data!J39*Data!P39+Data!K39)/Data!B39</f>
        <v>68.640097583898239</v>
      </c>
      <c r="C38" s="1">
        <f>100*(Data!J39*Data!P39+Data!K39-Data!X39*Data!P39)/Data!B39</f>
        <v>43.345215877604879</v>
      </c>
      <c r="D38" s="6"/>
    </row>
    <row r="39" spans="1:4" x14ac:dyDescent="0.3">
      <c r="A39" s="3" t="s">
        <v>36</v>
      </c>
      <c r="B39" s="1">
        <f>100*(Data!J40*Data!P40+Data!K40)/Data!B40</f>
        <v>68.342872125113971</v>
      </c>
      <c r="C39" s="1">
        <f>100*(Data!J40*Data!P40+Data!K40-Data!X40*Data!P40)/Data!B40</f>
        <v>45.067938532250558</v>
      </c>
      <c r="D39" s="6"/>
    </row>
    <row r="40" spans="1:4" x14ac:dyDescent="0.3">
      <c r="A40" s="3" t="s">
        <v>37</v>
      </c>
      <c r="B40" s="1">
        <f>100*(Data!J41*Data!P41+Data!K41)/Data!B41</f>
        <v>50.262646559978968</v>
      </c>
      <c r="C40" s="1">
        <f>100*(Data!J41*Data!P41+Data!K41-Data!X41*Data!P41)/Data!B41</f>
        <v>22.134144098573344</v>
      </c>
      <c r="D40" s="6"/>
    </row>
    <row r="41" spans="1:4" x14ac:dyDescent="0.3">
      <c r="A41" s="3" t="s">
        <v>38</v>
      </c>
      <c r="B41" s="1">
        <f>100*(Data!J42*Data!P42+Data!K42)/Data!B42</f>
        <v>33.817071230532967</v>
      </c>
      <c r="C41" s="1">
        <f>100*(Data!J42*Data!P42+Data!K42-Data!X42*Data!P42)/Data!B42</f>
        <v>10.926754763846903</v>
      </c>
      <c r="D41" s="6"/>
    </row>
    <row r="42" spans="1:4" x14ac:dyDescent="0.3">
      <c r="A42" s="3" t="s">
        <v>39</v>
      </c>
      <c r="B42" s="1">
        <f>100*(Data!J43*Data!P43+Data!K43)/Data!B43</f>
        <v>30.967875791092339</v>
      </c>
      <c r="C42" s="1">
        <f>100*(Data!J43*Data!P43+Data!K43-Data!X43*Data!P43)/Data!B43</f>
        <v>13.521447347844809</v>
      </c>
      <c r="D42" s="6"/>
    </row>
    <row r="43" spans="1:4" x14ac:dyDescent="0.3">
      <c r="A43" s="3" t="s">
        <v>40</v>
      </c>
      <c r="B43" s="1">
        <f>100*(Data!J44*Data!P44+Data!K44)/Data!B44</f>
        <v>30.795747212046251</v>
      </c>
      <c r="C43" s="1">
        <f>100*(Data!J44*Data!P44+Data!K44-Data!X44*Data!P44)/Data!B44</f>
        <v>13.27775020810655</v>
      </c>
      <c r="D43" s="6"/>
    </row>
    <row r="44" spans="1:4" x14ac:dyDescent="0.3">
      <c r="A44" s="3" t="s">
        <v>41</v>
      </c>
      <c r="B44" s="1">
        <f>100*(Data!J45*Data!P45+Data!K45)/Data!B45</f>
        <v>28.03561357548686</v>
      </c>
      <c r="C44" s="1">
        <f>100*(Data!J45*Data!P45+Data!K45-Data!X45*Data!P45)/Data!B45</f>
        <v>14.077916741969927</v>
      </c>
      <c r="D44" s="6"/>
    </row>
    <row r="45" spans="1:4" x14ac:dyDescent="0.3">
      <c r="A45" s="3" t="s">
        <v>42</v>
      </c>
      <c r="B45" s="1">
        <f>100*(Data!J46*Data!P46+Data!K46)/Data!B46</f>
        <v>31.435165154214044</v>
      </c>
      <c r="C45" s="1">
        <f>100*(Data!J46*Data!P46+Data!K46-Data!X46*Data!P46)/Data!B46</f>
        <v>20.767279371538532</v>
      </c>
      <c r="D45" s="6"/>
    </row>
    <row r="46" spans="1:4" x14ac:dyDescent="0.3">
      <c r="A46" s="3" t="s">
        <v>43</v>
      </c>
      <c r="B46" s="1">
        <f>100*(Data!J47*Data!P47+Data!K47)/Data!B47</f>
        <v>43.989683769589156</v>
      </c>
      <c r="C46" s="1">
        <f>100*(Data!J47*Data!P47+Data!K47-Data!X47*Data!P47)/Data!B47</f>
        <v>28.451910951249832</v>
      </c>
      <c r="D46" s="6"/>
    </row>
    <row r="47" spans="1:4" x14ac:dyDescent="0.3">
      <c r="A47" s="3" t="s">
        <v>44</v>
      </c>
      <c r="B47" s="1">
        <f>100*(Data!J48*Data!P48+Data!K48)/Data!B48</f>
        <v>47.242903042322077</v>
      </c>
      <c r="C47" s="1">
        <f>100*(Data!J48*Data!P48+Data!K48-Data!X48*Data!P48)/Data!B48</f>
        <v>22.639758327916983</v>
      </c>
      <c r="D47" s="6"/>
    </row>
    <row r="48" spans="1:4" x14ac:dyDescent="0.3">
      <c r="A48" s="3" t="s">
        <v>45</v>
      </c>
      <c r="B48" s="1">
        <f>100*(Data!J49*Data!P49+Data!K49)/Data!B49</f>
        <v>38.660324190713013</v>
      </c>
      <c r="C48" s="1">
        <f>100*(Data!J49*Data!P49+Data!K49-Data!X49*Data!P49)/Data!B49</f>
        <v>17.469562999844058</v>
      </c>
      <c r="D48" s="6"/>
    </row>
    <row r="49" spans="1:4" x14ac:dyDescent="0.3">
      <c r="A49" s="3" t="s">
        <v>46</v>
      </c>
      <c r="B49" s="1">
        <f>100*(Data!J50*Data!P50+Data!K50)/Data!B50</f>
        <v>33.019398752951524</v>
      </c>
      <c r="C49" s="1">
        <f>100*(Data!J50*Data!P50+Data!K50-Data!X50*Data!P50)/Data!B50</f>
        <v>12.094949266379734</v>
      </c>
      <c r="D49" s="6"/>
    </row>
    <row r="50" spans="1:4" x14ac:dyDescent="0.3">
      <c r="A50" s="3" t="s">
        <v>47</v>
      </c>
      <c r="B50" s="1">
        <f>100*(Data!J51*Data!P51+Data!K51)/Data!B51</f>
        <v>24.057442834983522</v>
      </c>
      <c r="C50" s="1">
        <f>100*(Data!J51*Data!P51+Data!K51-Data!X51*Data!P51)/Data!B51</f>
        <v>4.0702533550443354</v>
      </c>
      <c r="D50" s="6"/>
    </row>
    <row r="51" spans="1:4" x14ac:dyDescent="0.3">
      <c r="A51" s="3" t="s">
        <v>48</v>
      </c>
      <c r="B51" s="1">
        <f>100*(Data!J52*Data!P52+Data!K52)/Data!B52</f>
        <v>19.143287505054591</v>
      </c>
      <c r="C51" s="1">
        <f>100*(Data!J52*Data!P52+Data!K52-Data!X52*Data!P52)/Data!B52</f>
        <v>4.6113184391427415</v>
      </c>
      <c r="D51" s="6"/>
    </row>
    <row r="52" spans="1:4" x14ac:dyDescent="0.3">
      <c r="A52" s="3" t="s">
        <v>49</v>
      </c>
      <c r="B52" s="1">
        <f>100*(Data!J53*Data!P53+Data!K53)/Data!B53</f>
        <v>13.974194362455727</v>
      </c>
      <c r="C52" s="1">
        <f>100*(Data!J53*Data!P53+Data!K53-Data!X53*Data!P53)/Data!B53</f>
        <v>0.57160389610389606</v>
      </c>
      <c r="D52" s="6"/>
    </row>
    <row r="53" spans="1:4" x14ac:dyDescent="0.3">
      <c r="A53" s="3" t="s">
        <v>50</v>
      </c>
      <c r="B53" s="1">
        <f>100*(Data!J54*Data!P54+Data!K54)/Data!B54</f>
        <v>18.187424289551817</v>
      </c>
      <c r="C53" s="1">
        <f>100*(Data!J54*Data!P54+Data!K54-Data!X54*Data!P54)/Data!B54</f>
        <v>7.5632195673688676</v>
      </c>
      <c r="D53" s="6"/>
    </row>
    <row r="54" spans="1:4" x14ac:dyDescent="0.3">
      <c r="A54" s="3" t="s">
        <v>51</v>
      </c>
      <c r="B54" s="1">
        <f>100*(Data!J55*Data!P55+Data!K55)/Data!B55</f>
        <v>18.317191188040912</v>
      </c>
      <c r="C54" s="1">
        <f>100*(Data!J55*Data!P55+Data!K55-Data!X55*Data!P55)/Data!B55</f>
        <v>10.791325727773406</v>
      </c>
      <c r="D54" s="6"/>
    </row>
    <row r="55" spans="1:4" x14ac:dyDescent="0.3">
      <c r="A55" s="3" t="s">
        <v>52</v>
      </c>
      <c r="B55" s="1">
        <f>100*(Data!J56*Data!P56+Data!K56)/Data!B56</f>
        <v>25.056922504604053</v>
      </c>
      <c r="C55" s="1">
        <f>100*(Data!J56*Data!P56+Data!K56-Data!X56*Data!P56)/Data!B56</f>
        <v>15.613539742173112</v>
      </c>
      <c r="D55" s="6"/>
    </row>
    <row r="56" spans="1:4" x14ac:dyDescent="0.3">
      <c r="A56" s="3" t="s">
        <v>53</v>
      </c>
      <c r="B56" s="1">
        <f>100*(Data!J57*Data!P57+Data!K57)/Data!B57</f>
        <v>27.484740690920209</v>
      </c>
      <c r="C56" s="1">
        <f>100*(Data!J57*Data!P57+Data!K57-Data!X57*Data!P57)/Data!B57</f>
        <v>19.647055395903394</v>
      </c>
      <c r="D56" s="6"/>
    </row>
    <row r="57" spans="1:4" x14ac:dyDescent="0.3">
      <c r="A57" s="3" t="s">
        <v>54</v>
      </c>
      <c r="B57" s="1">
        <f>100*(Data!J58*Data!P58+Data!K58)/Data!B58</f>
        <v>32.257754742185412</v>
      </c>
      <c r="C57" s="1">
        <f>100*(Data!J58*Data!P58+Data!K58-Data!X58*Data!P58)/Data!B58</f>
        <v>26.247969721257459</v>
      </c>
      <c r="D57" s="6"/>
    </row>
    <row r="58" spans="1:4" x14ac:dyDescent="0.3">
      <c r="A58" s="3" t="s">
        <v>55</v>
      </c>
      <c r="B58" s="1">
        <f>100*(Data!J59*Data!P59+Data!K59)/Data!B59</f>
        <v>28.415446951702297</v>
      </c>
      <c r="C58" s="1">
        <f>100*(Data!J59*Data!P59+Data!K59-Data!X59*Data!P59)/Data!B59</f>
        <v>23.838442728952231</v>
      </c>
      <c r="D58" s="6"/>
    </row>
    <row r="59" spans="1:4" x14ac:dyDescent="0.3">
      <c r="A59" s="3" t="s">
        <v>56</v>
      </c>
      <c r="B59" s="1">
        <f>100*(Data!J60*Data!P60+Data!K60)/Data!B60</f>
        <v>17.938388395598558</v>
      </c>
      <c r="C59" s="1">
        <f>100*(Data!J60*Data!P60+Data!K60-Data!X60*Data!P60)/Data!B60</f>
        <v>16.231519957512489</v>
      </c>
      <c r="D59" s="6"/>
    </row>
    <row r="60" spans="1:4" x14ac:dyDescent="0.3">
      <c r="A60" s="3" t="s">
        <v>57</v>
      </c>
      <c r="B60" s="1">
        <f>100*(Data!J61*Data!P61+Data!K61)/Data!B61</f>
        <v>6.2452076653000042</v>
      </c>
      <c r="C60" s="1">
        <f>100*(Data!J61*Data!P61+Data!K61-Data!X61*Data!P61)/Data!B61</f>
        <v>5.783621610512319</v>
      </c>
      <c r="D60" s="6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127</v>
      </c>
    </row>
    <row r="3" spans="1:4" x14ac:dyDescent="0.3">
      <c r="B3" s="3" t="s">
        <v>128</v>
      </c>
      <c r="C3" s="1" t="s">
        <v>129</v>
      </c>
    </row>
    <row r="4" spans="1:4" x14ac:dyDescent="0.3">
      <c r="A4" s="3" t="s">
        <v>1</v>
      </c>
      <c r="B4" s="1">
        <f>+((Data!L5+Data!M5)*Data!P5+Data!N5+Data!O5)/(Data!F5+Data!G5)</f>
        <v>0.11757551185890938</v>
      </c>
      <c r="C4" s="1">
        <f>+(Data!L5+Data!M5)/Data!X5</f>
        <v>0.10976206082170685</v>
      </c>
      <c r="D4" s="6"/>
    </row>
    <row r="5" spans="1:4" x14ac:dyDescent="0.3">
      <c r="A5" s="3" t="s">
        <v>2</v>
      </c>
      <c r="B5" s="1">
        <f>+((Data!L6+Data!M6)*Data!P6+Data!N6+Data!O6)/(Data!F6+Data!G6)</f>
        <v>0.23963530018923104</v>
      </c>
      <c r="C5" s="1">
        <f>+(Data!L6+Data!M6)/Data!X6</f>
        <v>0.17132414528287518</v>
      </c>
      <c r="D5" s="6"/>
    </row>
    <row r="6" spans="1:4" x14ac:dyDescent="0.3">
      <c r="A6" s="3" t="s">
        <v>3</v>
      </c>
      <c r="B6" s="1">
        <f>+((Data!L7+Data!M7)*Data!P7+Data!N7+Data!O7)/(Data!F7+Data!G7)</f>
        <v>0.22495369590840208</v>
      </c>
      <c r="C6" s="1">
        <f>+(Data!L7+Data!M7)/Data!X7</f>
        <v>0.22267512077294682</v>
      </c>
      <c r="D6" s="6"/>
    </row>
    <row r="7" spans="1:4" x14ac:dyDescent="0.3">
      <c r="A7" s="3" t="s">
        <v>4</v>
      </c>
      <c r="B7" s="1">
        <f>+((Data!L8+Data!M8)*Data!P8+Data!N8+Data!O8)/(Data!F8+Data!G8)</f>
        <v>0.11670724284844797</v>
      </c>
      <c r="C7" s="1">
        <f>+(Data!L8+Data!M8)/Data!X8</f>
        <v>0.11876783615914048</v>
      </c>
      <c r="D7" s="6"/>
    </row>
    <row r="8" spans="1:4" x14ac:dyDescent="0.3">
      <c r="A8" s="3" t="s">
        <v>5</v>
      </c>
      <c r="B8" s="1">
        <f>+((Data!L9+Data!M9)*Data!P9+Data!N9+Data!O9)/(Data!F9+Data!G9)</f>
        <v>0.16389515219842166</v>
      </c>
      <c r="C8" s="1">
        <f>+(Data!L9+Data!M9)/Data!X9</f>
        <v>0.15880149812734082</v>
      </c>
      <c r="D8" s="6"/>
    </row>
    <row r="9" spans="1:4" x14ac:dyDescent="0.3">
      <c r="A9" s="3" t="s">
        <v>6</v>
      </c>
      <c r="B9" s="1">
        <f>+((Data!L10+Data!M10)*Data!P10+Data!N10+Data!O10)/(Data!F10+Data!G10)</f>
        <v>6.2456723445506165E-2</v>
      </c>
      <c r="C9" s="1">
        <f>+(Data!L10+Data!M10)/Data!X10</f>
        <v>4.8442440960775074E-2</v>
      </c>
      <c r="D9" s="6"/>
    </row>
    <row r="10" spans="1:4" x14ac:dyDescent="0.3">
      <c r="A10" s="3" t="s">
        <v>7</v>
      </c>
      <c r="B10" s="1">
        <f>+((Data!L11+Data!M11)*Data!P11+Data!N11+Data!O11)/(Data!F11+Data!G11)</f>
        <v>6.6683765067966139E-2</v>
      </c>
      <c r="C10" s="1">
        <f>+(Data!L11+Data!M11)/Data!X11</f>
        <v>6.6433667427284029E-2</v>
      </c>
      <c r="D10" s="6"/>
    </row>
    <row r="11" spans="1:4" x14ac:dyDescent="0.3">
      <c r="A11" s="3" t="s">
        <v>8</v>
      </c>
      <c r="B11" s="1">
        <f>+((Data!L12+Data!M12)*Data!P12+Data!N12+Data!O12)/(Data!F12+Data!G12)</f>
        <v>5.7333021952358711E-2</v>
      </c>
      <c r="C11" s="1">
        <f>+(Data!L12+Data!M12)/Data!X12</f>
        <v>5.4948615268976063E-2</v>
      </c>
      <c r="D11" s="6"/>
    </row>
    <row r="12" spans="1:4" x14ac:dyDescent="0.3">
      <c r="A12" s="3" t="s">
        <v>9</v>
      </c>
      <c r="B12" s="1">
        <f>+((Data!L13+Data!M13)*Data!P13+Data!N13+Data!O13)/(Data!F13+Data!G13)</f>
        <v>7.5719217491369395E-2</v>
      </c>
      <c r="C12" s="1">
        <f>+(Data!L13+Data!M13)/Data!X13</f>
        <v>6.0039454498670548E-2</v>
      </c>
      <c r="D12" s="6"/>
    </row>
    <row r="13" spans="1:4" x14ac:dyDescent="0.3">
      <c r="A13" s="3" t="s">
        <v>10</v>
      </c>
      <c r="B13" s="1">
        <f>+((Data!L14+Data!M14)*Data!P14+Data!N14+Data!O14)/(Data!F14+Data!G14)</f>
        <v>6.0959943944879129E-2</v>
      </c>
      <c r="C13" s="1">
        <f>+(Data!L14+Data!M14)/Data!X14</f>
        <v>4.7843421529539687E-2</v>
      </c>
      <c r="D13" s="6"/>
    </row>
    <row r="14" spans="1:4" x14ac:dyDescent="0.3">
      <c r="A14" s="3" t="s">
        <v>11</v>
      </c>
      <c r="B14" s="1">
        <f>+((Data!L15+Data!M15)*Data!P15+Data!N15+Data!O15)/(Data!F15+Data!G15)</f>
        <v>7.4701411509229099E-2</v>
      </c>
      <c r="C14" s="1">
        <f>+(Data!L15+Data!M15)/Data!X15</f>
        <v>6.7747827530857369E-2</v>
      </c>
      <c r="D14" s="6"/>
    </row>
    <row r="15" spans="1:4" x14ac:dyDescent="0.3">
      <c r="A15" s="3" t="s">
        <v>12</v>
      </c>
      <c r="B15" s="1">
        <f>+((Data!L16+Data!M16)*Data!P16+Data!N16+Data!O16)/(Data!F16+Data!G16)</f>
        <v>0.11819998643335521</v>
      </c>
      <c r="C15" s="1">
        <f>+(Data!L16+Data!M16)/Data!X16</f>
        <v>7.6138536996470343E-2</v>
      </c>
      <c r="D15" s="6"/>
    </row>
    <row r="16" spans="1:4" x14ac:dyDescent="0.3">
      <c r="A16" s="3" t="s">
        <v>13</v>
      </c>
      <c r="B16" s="1">
        <f>+((Data!L17+Data!M17)*Data!P17+Data!N17+Data!O17)/(Data!F17+Data!G17)</f>
        <v>9.9813861568158829E-2</v>
      </c>
      <c r="C16" s="1">
        <f>+(Data!L17+Data!M17)/Data!X17</f>
        <v>8.836125115194883E-2</v>
      </c>
      <c r="D16" s="6"/>
    </row>
    <row r="17" spans="1:4" x14ac:dyDescent="0.3">
      <c r="A17" s="3" t="s">
        <v>14</v>
      </c>
      <c r="B17" s="1">
        <f>+((Data!L18+Data!M18)*Data!P18+Data!N18+Data!O18)/(Data!F18+Data!G18)</f>
        <v>8.6123359598659216E-2</v>
      </c>
      <c r="C17" s="1">
        <f>+(Data!L18+Data!M18)/Data!X18</f>
        <v>7.1882553775261093E-2</v>
      </c>
      <c r="D17" s="6"/>
    </row>
    <row r="18" spans="1:4" x14ac:dyDescent="0.3">
      <c r="A18" s="3" t="s">
        <v>15</v>
      </c>
      <c r="B18" s="1">
        <f>+((Data!L19+Data!M19)*Data!P19+Data!N19+Data!O19)/(Data!F19+Data!G19)</f>
        <v>4.5578247390964811E-2</v>
      </c>
      <c r="C18" s="1">
        <f>+(Data!L19+Data!M19)/Data!X19</f>
        <v>4.789566157779674E-2</v>
      </c>
      <c r="D18" s="6"/>
    </row>
    <row r="19" spans="1:4" x14ac:dyDescent="0.3">
      <c r="A19" s="3" t="s">
        <v>16</v>
      </c>
      <c r="B19" s="1">
        <f>+((Data!L20+Data!M20)*Data!P20+Data!N20+Data!O20)/(Data!F20+Data!G20)</f>
        <v>4.8232310675749589E-2</v>
      </c>
      <c r="C19" s="1">
        <f>+(Data!L20+Data!M20)/Data!X20</f>
        <v>3.1950373634115181E-2</v>
      </c>
      <c r="D19" s="6"/>
    </row>
    <row r="20" spans="1:4" x14ac:dyDescent="0.3">
      <c r="A20" s="3" t="s">
        <v>17</v>
      </c>
      <c r="B20" s="1">
        <f>+((Data!L21+Data!M21)*Data!P21+Data!N21+Data!O21)/(Data!F21+Data!G21)</f>
        <v>6.4651326097399278E-2</v>
      </c>
      <c r="C20" s="1">
        <f>+(Data!L21+Data!M21)/Data!X21</f>
        <v>3.3300033300033297E-2</v>
      </c>
      <c r="D20" s="6"/>
    </row>
    <row r="21" spans="1:4" x14ac:dyDescent="0.3">
      <c r="A21" s="3" t="s">
        <v>18</v>
      </c>
      <c r="B21" s="1">
        <f>+((Data!L22+Data!M22)*Data!P22+Data!N22+Data!O22)/(Data!F22+Data!G22)</f>
        <v>9.9538430664258479E-2</v>
      </c>
      <c r="C21" s="1">
        <f>+(Data!L22+Data!M22)/Data!X22</f>
        <v>7.1049595813703612E-2</v>
      </c>
      <c r="D21" s="6"/>
    </row>
    <row r="22" spans="1:4" x14ac:dyDescent="0.3">
      <c r="A22" s="3" t="s">
        <v>19</v>
      </c>
      <c r="B22" s="1">
        <f>+((Data!L23+Data!M23)*Data!P23+Data!N23+Data!O23)/(Data!F23+Data!G23)</f>
        <v>0.10570126011679132</v>
      </c>
      <c r="C22" s="1">
        <f>+(Data!L23+Data!M23)/Data!X23</f>
        <v>8.3542260184584716E-2</v>
      </c>
      <c r="D22" s="6"/>
    </row>
    <row r="23" spans="1:4" x14ac:dyDescent="0.3">
      <c r="A23" s="3" t="s">
        <v>20</v>
      </c>
      <c r="B23" s="1">
        <f>+((Data!L24+Data!M24)*Data!P24+Data!N24+Data!O24)/(Data!F24+Data!G24)</f>
        <v>0.14383446301519809</v>
      </c>
      <c r="C23" s="1">
        <f>+(Data!L24+Data!M24)/Data!X24</f>
        <v>0.14057176478430927</v>
      </c>
      <c r="D23" s="6"/>
    </row>
    <row r="24" spans="1:4" x14ac:dyDescent="0.3">
      <c r="A24" s="3" t="s">
        <v>21</v>
      </c>
      <c r="B24" s="1">
        <f>+((Data!L25+Data!M25)*Data!P25+Data!N25+Data!O25)/(Data!F25+Data!G25)</f>
        <v>0.1841434021293237</v>
      </c>
      <c r="C24" s="1">
        <f>+(Data!L25+Data!M25)/Data!X25</f>
        <v>0.24246713904116371</v>
      </c>
      <c r="D24" s="6"/>
    </row>
    <row r="25" spans="1:4" x14ac:dyDescent="0.3">
      <c r="A25" s="3" t="s">
        <v>22</v>
      </c>
      <c r="B25" s="1">
        <f>+((Data!L26+Data!M26)*Data!P26+Data!N26+Data!O26)/(Data!F26+Data!G26)</f>
        <v>0.12821890891031387</v>
      </c>
      <c r="C25" s="1">
        <f>+(Data!L26+Data!M26)/Data!X26</f>
        <v>0.19358494210592825</v>
      </c>
      <c r="D25" s="6"/>
    </row>
    <row r="26" spans="1:4" x14ac:dyDescent="0.3">
      <c r="A26" s="3" t="s">
        <v>23</v>
      </c>
      <c r="B26" s="1">
        <f>+((Data!L27+Data!M27)*Data!P27+Data!N27+Data!O27)/(Data!F27+Data!G27)</f>
        <v>0.21202917415926351</v>
      </c>
      <c r="C26" s="1">
        <f>+(Data!L27+Data!M27)/Data!X27</f>
        <v>0.24337357471339774</v>
      </c>
      <c r="D26" s="6"/>
    </row>
    <row r="27" spans="1:4" x14ac:dyDescent="0.3">
      <c r="A27" s="3" t="s">
        <v>24</v>
      </c>
      <c r="B27" s="1">
        <f>+((Data!L28+Data!M28)*Data!P28+Data!N28+Data!O28)/(Data!F28+Data!G28)</f>
        <v>0.26798379455590676</v>
      </c>
      <c r="C27" s="1">
        <f>+(Data!L28+Data!M28)/Data!X28</f>
        <v>0.15894763350185473</v>
      </c>
      <c r="D27" s="6"/>
    </row>
    <row r="28" spans="1:4" x14ac:dyDescent="0.3">
      <c r="A28" s="3" t="s">
        <v>25</v>
      </c>
      <c r="B28" s="1">
        <f>+((Data!L29+Data!M29)*Data!P29+Data!N29+Data!O29)/(Data!F29+Data!G29)</f>
        <v>0.28740511854875145</v>
      </c>
      <c r="C28" s="1">
        <f>+(Data!L29+Data!M29)/Data!X29</f>
        <v>0.18290200435425924</v>
      </c>
      <c r="D28" s="6"/>
    </row>
    <row r="29" spans="1:4" x14ac:dyDescent="0.3">
      <c r="A29" s="3" t="s">
        <v>26</v>
      </c>
      <c r="B29" s="1">
        <f>+((Data!L30+Data!M30)*Data!P30+Data!N30+Data!O30)/(Data!F30+Data!G30)</f>
        <v>0.22949206826271942</v>
      </c>
      <c r="C29" s="1">
        <f>+(Data!L30+Data!M30)/Data!X30</f>
        <v>0.13791794739334454</v>
      </c>
      <c r="D29" s="6"/>
    </row>
    <row r="30" spans="1:4" x14ac:dyDescent="0.3">
      <c r="A30" s="3" t="s">
        <v>27</v>
      </c>
      <c r="B30" s="1">
        <f>+((Data!L31+Data!M31)*Data!P31+Data!N31+Data!O31)/(Data!F31+Data!G31)</f>
        <v>1.1825619095632087</v>
      </c>
      <c r="C30" s="1">
        <f>+(Data!L31+Data!M31)/Data!X31</f>
        <v>0.49002434757468671</v>
      </c>
      <c r="D30" s="6"/>
    </row>
    <row r="31" spans="1:4" x14ac:dyDescent="0.3">
      <c r="A31" s="3" t="s">
        <v>28</v>
      </c>
      <c r="B31" s="1">
        <f>+((Data!L32+Data!M32)*Data!P32+Data!N32+Data!O32)/(Data!F32+Data!G32)</f>
        <v>0.55003908048627792</v>
      </c>
      <c r="C31" s="1">
        <f>+(Data!L32+Data!M32)/Data!X32</f>
        <v>0.2947337314390639</v>
      </c>
      <c r="D31" s="6"/>
    </row>
    <row r="32" spans="1:4" x14ac:dyDescent="0.3">
      <c r="A32" s="3" t="s">
        <v>29</v>
      </c>
      <c r="B32" s="1">
        <f>+((Data!L33+Data!M33)*Data!P33+Data!N33+Data!O33)/(Data!F33+Data!G33)</f>
        <v>0.45610504187641415</v>
      </c>
      <c r="C32" s="1">
        <f>+(Data!L33+Data!M33)/Data!X33</f>
        <v>0.64241641893770851</v>
      </c>
      <c r="D32" s="6"/>
    </row>
    <row r="33" spans="1:4" x14ac:dyDescent="0.3">
      <c r="A33" s="3" t="s">
        <v>30</v>
      </c>
      <c r="B33" s="1">
        <f>+((Data!L34+Data!M34)*Data!P34+Data!N34+Data!O34)/(Data!F34+Data!G34)</f>
        <v>0.66626272466777858</v>
      </c>
      <c r="C33" s="1">
        <f>+(Data!L34+Data!M34)/Data!X34</f>
        <v>0.52655838686530854</v>
      </c>
      <c r="D33" s="6"/>
    </row>
    <row r="34" spans="1:4" x14ac:dyDescent="0.3">
      <c r="A34" s="3" t="s">
        <v>31</v>
      </c>
      <c r="B34" s="1">
        <f>+((Data!L35+Data!M35)*Data!P35+Data!N35+Data!O35)/(Data!F35+Data!G35)</f>
        <v>0.20901965603876177</v>
      </c>
      <c r="C34" s="1">
        <f>+(Data!L35+Data!M35)/Data!X35</f>
        <v>0.1508546789407651</v>
      </c>
      <c r="D34" s="6"/>
    </row>
    <row r="35" spans="1:4" x14ac:dyDescent="0.3">
      <c r="A35" s="3" t="s">
        <v>32</v>
      </c>
      <c r="B35" s="1">
        <f>+((Data!L36+Data!M36)*Data!P36+Data!N36+Data!O36)/(Data!F36+Data!G36)</f>
        <v>0.24167644304390942</v>
      </c>
      <c r="C35" s="1">
        <f>+(Data!L36+Data!M36)/Data!X36</f>
        <v>0.1252040204311349</v>
      </c>
      <c r="D35" s="6"/>
    </row>
    <row r="36" spans="1:4" x14ac:dyDescent="0.3">
      <c r="A36" s="3" t="s">
        <v>33</v>
      </c>
      <c r="B36" s="1">
        <f>+((Data!L37+Data!M37)*Data!P37+Data!N37+Data!O37)/(Data!F37+Data!G37)</f>
        <v>0.36469663553140125</v>
      </c>
      <c r="C36" s="1">
        <f>+(Data!L37+Data!M37)/Data!X37</f>
        <v>0.176810680269053</v>
      </c>
      <c r="D36" s="6"/>
    </row>
    <row r="37" spans="1:4" x14ac:dyDescent="0.3">
      <c r="A37" s="3" t="s">
        <v>34</v>
      </c>
      <c r="B37" s="1">
        <f>+((Data!L38+Data!M38)*Data!P38+Data!N38+Data!O38)/(Data!F38+Data!G38)</f>
        <v>0.44692194332103619</v>
      </c>
      <c r="C37" s="1">
        <f>+(Data!L38+Data!M38)/Data!X38</f>
        <v>0.1991075590793564</v>
      </c>
      <c r="D37" s="6"/>
    </row>
    <row r="38" spans="1:4" x14ac:dyDescent="0.3">
      <c r="A38" s="3" t="s">
        <v>35</v>
      </c>
      <c r="B38" s="1">
        <f>+((Data!L39+Data!M39)*Data!P39+Data!N39+Data!O39)/(Data!F39+Data!G39)</f>
        <v>0.55323326062248956</v>
      </c>
      <c r="C38" s="1">
        <f>+(Data!L39+Data!M39)/Data!X39</f>
        <v>0.23498618878996116</v>
      </c>
      <c r="D38" s="6"/>
    </row>
    <row r="39" spans="1:4" x14ac:dyDescent="0.3">
      <c r="A39" s="3" t="s">
        <v>36</v>
      </c>
      <c r="B39" s="1">
        <f>+((Data!L40+Data!M40)*Data!P40+Data!N40+Data!O40)/(Data!F40+Data!G40)</f>
        <v>0.97815138875556884</v>
      </c>
      <c r="C39" s="1">
        <f>+(Data!L40+Data!M40)/Data!X40</f>
        <v>0.33263355033533287</v>
      </c>
      <c r="D39" s="6"/>
    </row>
    <row r="40" spans="1:4" x14ac:dyDescent="0.3">
      <c r="A40" s="3" t="s">
        <v>37</v>
      </c>
      <c r="B40" s="1">
        <f>+((Data!L41+Data!M41)*Data!P41+Data!N41+Data!O41)/(Data!F41+Data!G41)</f>
        <v>0.49967762416238459</v>
      </c>
      <c r="C40" s="1">
        <f>+(Data!L41+Data!M41)/Data!X41</f>
        <v>0.18614416700306563</v>
      </c>
      <c r="D40" s="6"/>
    </row>
    <row r="41" spans="1:4" x14ac:dyDescent="0.3">
      <c r="A41" s="3" t="s">
        <v>38</v>
      </c>
      <c r="B41" s="1">
        <f>+((Data!L42+Data!M42)*Data!P42+Data!N42+Data!O42)/(Data!F42+Data!G42)</f>
        <v>0.73926842581605257</v>
      </c>
      <c r="C41" s="1">
        <f>+(Data!L42+Data!M42)/Data!X42</f>
        <v>0.37353298450531275</v>
      </c>
      <c r="D41" s="6"/>
    </row>
    <row r="42" spans="1:4" x14ac:dyDescent="0.3">
      <c r="A42" s="3" t="s">
        <v>39</v>
      </c>
      <c r="B42" s="1">
        <f>+((Data!L43+Data!M43)*Data!P43+Data!N43+Data!O43)/(Data!F43+Data!G43)</f>
        <v>0.37916166570727111</v>
      </c>
      <c r="C42" s="1">
        <f>+(Data!L43+Data!M43)/Data!X43</f>
        <v>0.22674778023404574</v>
      </c>
      <c r="D42" s="6"/>
    </row>
    <row r="43" spans="1:4" x14ac:dyDescent="0.3">
      <c r="A43" s="3" t="s">
        <v>40</v>
      </c>
      <c r="B43" s="1">
        <f>+((Data!L44+Data!M44)*Data!P44+Data!N44+Data!O44)/(Data!F44+Data!G44)</f>
        <v>0.53524399135375655</v>
      </c>
      <c r="C43" s="1">
        <f>+(Data!L44+Data!M44)/Data!X44</f>
        <v>0.22562833872933458</v>
      </c>
      <c r="D43" s="6"/>
    </row>
    <row r="44" spans="1:4" x14ac:dyDescent="0.3">
      <c r="A44" s="3" t="s">
        <v>41</v>
      </c>
      <c r="B44" s="1">
        <f>+((Data!L45+Data!M45)*Data!P45+Data!N45+Data!O45)/(Data!F45+Data!G45)</f>
        <v>0.40394193554238372</v>
      </c>
      <c r="C44" s="1">
        <f>+(Data!L45+Data!M45)/Data!X45</f>
        <v>0.24207461837758459</v>
      </c>
      <c r="D44" s="6"/>
    </row>
    <row r="45" spans="1:4" x14ac:dyDescent="0.3">
      <c r="A45" s="3" t="s">
        <v>42</v>
      </c>
      <c r="B45" s="1">
        <f>+((Data!L46+Data!M46)*Data!P46+Data!N46+Data!O46)/(Data!F46+Data!G46)</f>
        <v>0.4451659156535091</v>
      </c>
      <c r="C45" s="1">
        <f>+(Data!L46+Data!M46)/Data!X46</f>
        <v>0.31004307384967378</v>
      </c>
      <c r="D45" s="6"/>
    </row>
    <row r="46" spans="1:4" x14ac:dyDescent="0.3">
      <c r="A46" s="3" t="s">
        <v>43</v>
      </c>
      <c r="B46" s="1">
        <f>+((Data!L47+Data!M47)*Data!P47+Data!N47+Data!O47)/(Data!F47+Data!G47)</f>
        <v>0.79508873114771883</v>
      </c>
      <c r="C46" s="1">
        <f>+(Data!L47+Data!M47)/Data!X47</f>
        <v>0.33816324035688877</v>
      </c>
      <c r="D46" s="6"/>
    </row>
    <row r="47" spans="1:4" x14ac:dyDescent="0.3">
      <c r="A47" s="3" t="s">
        <v>44</v>
      </c>
      <c r="B47" s="1">
        <f>+((Data!L48+Data!M48)*Data!P48+Data!N48+Data!O48)/(Data!F48+Data!G48)</f>
        <v>0.99466012952348259</v>
      </c>
      <c r="C47" s="1">
        <f>+(Data!L48+Data!M48)/Data!X48</f>
        <v>0.32339479423917217</v>
      </c>
      <c r="D47" s="6"/>
    </row>
    <row r="48" spans="1:4" x14ac:dyDescent="0.3">
      <c r="A48" s="3" t="s">
        <v>45</v>
      </c>
      <c r="B48" s="1">
        <f>+((Data!L49+Data!M49)*Data!P49+Data!N49+Data!O49)/(Data!F49+Data!G49)</f>
        <v>0.56981210936716842</v>
      </c>
      <c r="C48" s="1">
        <f>+(Data!L49+Data!M49)/Data!X49</f>
        <v>0.23035766042219513</v>
      </c>
      <c r="D48" s="6"/>
    </row>
    <row r="49" spans="1:4" x14ac:dyDescent="0.3">
      <c r="A49" s="3" t="s">
        <v>46</v>
      </c>
      <c r="B49" s="1">
        <f>+((Data!L50+Data!M50)*Data!P50+Data!N50+Data!O50)/(Data!F50+Data!G50)</f>
        <v>0.32662365564092571</v>
      </c>
      <c r="C49" s="1">
        <f>+(Data!L50+Data!M50)/Data!X50</f>
        <v>0.1713166901951009</v>
      </c>
      <c r="D49" s="6"/>
    </row>
    <row r="50" spans="1:4" x14ac:dyDescent="0.3">
      <c r="A50" s="3" t="s">
        <v>47</v>
      </c>
      <c r="B50" s="1">
        <f>+((Data!L51+Data!M51)*Data!P51+Data!N51+Data!O51)/(Data!F51+Data!G51)</f>
        <v>0.28922020042327157</v>
      </c>
      <c r="C50" s="1">
        <f>+(Data!L51+Data!M51)/Data!X51</f>
        <v>0.22466732111692844</v>
      </c>
      <c r="D50" s="6"/>
    </row>
    <row r="51" spans="1:4" x14ac:dyDescent="0.3">
      <c r="A51" s="3" t="s">
        <v>48</v>
      </c>
      <c r="B51" s="1">
        <f>+((Data!L52+Data!M52)*Data!P52+Data!N52+Data!O52)/(Data!F52+Data!G52)</f>
        <v>0.15668725831343344</v>
      </c>
      <c r="C51" s="1">
        <f>+(Data!L52+Data!M52)/Data!X52</f>
        <v>0.13462974579562087</v>
      </c>
      <c r="D51" s="6"/>
    </row>
    <row r="52" spans="1:4" x14ac:dyDescent="0.3">
      <c r="A52" s="3" t="s">
        <v>49</v>
      </c>
      <c r="B52" s="1">
        <f>+((Data!L53+Data!M53)*Data!P53+Data!N53+Data!O53)/(Data!F53+Data!G53)</f>
        <v>0.14469232565942705</v>
      </c>
      <c r="C52" s="1">
        <f>+(Data!L53+Data!M53)/Data!X53</f>
        <v>0.1131941653466985</v>
      </c>
      <c r="D52" s="6"/>
    </row>
    <row r="53" spans="1:4" x14ac:dyDescent="0.3">
      <c r="A53" s="3" t="s">
        <v>50</v>
      </c>
      <c r="B53" s="1">
        <f>+((Data!L54+Data!M54)*Data!P54+Data!N54+Data!O54)/(Data!F54+Data!G54)</f>
        <v>0.14647014528173269</v>
      </c>
      <c r="C53" s="1">
        <f>+(Data!L54+Data!M54)/Data!X54</f>
        <v>9.2371428571428577E-2</v>
      </c>
      <c r="D53" s="6"/>
    </row>
    <row r="54" spans="1:4" x14ac:dyDescent="0.3">
      <c r="A54" s="3" t="s">
        <v>51</v>
      </c>
      <c r="B54" s="1">
        <f>+((Data!L55+Data!M55)*Data!P55+Data!N55+Data!O55)/(Data!F55+Data!G55)</f>
        <v>0.20911876635288917</v>
      </c>
      <c r="C54" s="1">
        <f>+(Data!L55+Data!M55)/Data!X55</f>
        <v>0.17450847457627119</v>
      </c>
      <c r="D54" s="6"/>
    </row>
    <row r="55" spans="1:4" x14ac:dyDescent="0.3">
      <c r="A55" s="3" t="s">
        <v>52</v>
      </c>
      <c r="B55" s="1">
        <f>+((Data!L56+Data!M56)*Data!P56+Data!N56+Data!O56)/(Data!F56+Data!G56)</f>
        <v>0.22648148744349531</v>
      </c>
      <c r="C55" s="1">
        <f>+(Data!L56+Data!M56)/Data!X56</f>
        <v>0.18879855465221318</v>
      </c>
      <c r="D55" s="6"/>
    </row>
    <row r="56" spans="1:4" x14ac:dyDescent="0.3">
      <c r="A56" s="3" t="s">
        <v>53</v>
      </c>
      <c r="B56" s="1">
        <f>+((Data!L57+Data!M57)*Data!P57+Data!N57+Data!O57)/(Data!F57+Data!G57)</f>
        <v>0.23114282422093341</v>
      </c>
      <c r="C56" s="1">
        <f>+(Data!L57+Data!M57)/Data!X57</f>
        <v>0.15705825275203267</v>
      </c>
      <c r="D56" s="6"/>
    </row>
    <row r="57" spans="1:4" x14ac:dyDescent="0.3">
      <c r="A57" s="3" t="s">
        <v>54</v>
      </c>
      <c r="B57" s="1"/>
      <c r="C57" s="1">
        <f>+(Data!L58+Data!M58)/Data!X58</f>
        <v>0.29206630040040971</v>
      </c>
      <c r="D57" s="6"/>
    </row>
    <row r="58" spans="1:4" x14ac:dyDescent="0.3">
      <c r="A58" s="3" t="s">
        <v>55</v>
      </c>
      <c r="B58" s="1"/>
      <c r="C58" s="1">
        <f>+(Data!L59+Data!M59)/Data!X59</f>
        <v>0.29871365159887669</v>
      </c>
      <c r="D58" s="6"/>
    </row>
    <row r="59" spans="1:4" x14ac:dyDescent="0.3">
      <c r="A59" s="3" t="s">
        <v>56</v>
      </c>
      <c r="B59" s="1"/>
      <c r="C59" s="1">
        <f>+(Data!L60+Data!M60)/Data!X60</f>
        <v>0.37883416839789807</v>
      </c>
      <c r="D59" s="6"/>
    </row>
    <row r="60" spans="1:4" x14ac:dyDescent="0.3">
      <c r="A60" s="3" t="s">
        <v>57</v>
      </c>
      <c r="B60" s="1"/>
      <c r="C60" s="1">
        <f>+(Data!L61+Data!M61)/Data!X61</f>
        <v>0.56009462287325995</v>
      </c>
      <c r="D60" s="6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1"/>
  <sheetViews>
    <sheetView workbookViewId="0">
      <selection activeCell="A4" sqref="A4:B60"/>
    </sheetView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130</v>
      </c>
    </row>
    <row r="3" spans="1:4" x14ac:dyDescent="0.3">
      <c r="B3" s="3" t="s">
        <v>106</v>
      </c>
      <c r="C3" s="1"/>
    </row>
    <row r="4" spans="1:4" x14ac:dyDescent="0.3">
      <c r="A4" s="3" t="s">
        <v>1</v>
      </c>
      <c r="B4" s="1">
        <f>+Data!P5</f>
        <v>3.22</v>
      </c>
      <c r="C4" s="1"/>
      <c r="D4" s="6"/>
    </row>
    <row r="5" spans="1:4" x14ac:dyDescent="0.3">
      <c r="A5" s="3" t="s">
        <v>2</v>
      </c>
      <c r="B5" s="1">
        <f>+Data!P6</f>
        <v>3.22</v>
      </c>
      <c r="C5" s="1"/>
      <c r="D5" s="6"/>
    </row>
    <row r="6" spans="1:4" x14ac:dyDescent="0.3">
      <c r="A6" s="3" t="s">
        <v>3</v>
      </c>
      <c r="B6" s="1">
        <f>+Data!P7</f>
        <v>3.22</v>
      </c>
      <c r="C6" s="1"/>
      <c r="D6" s="6"/>
    </row>
    <row r="7" spans="1:4" x14ac:dyDescent="0.3">
      <c r="A7" s="3" t="s">
        <v>4</v>
      </c>
      <c r="B7" s="1">
        <f>+Data!P8</f>
        <v>3.22</v>
      </c>
      <c r="C7" s="1"/>
      <c r="D7" s="6"/>
    </row>
    <row r="8" spans="1:4" x14ac:dyDescent="0.3">
      <c r="A8" s="3" t="s">
        <v>5</v>
      </c>
      <c r="B8" s="1">
        <f>+Data!P9</f>
        <v>4.45</v>
      </c>
      <c r="C8" s="1"/>
      <c r="D8" s="6"/>
    </row>
    <row r="9" spans="1:4" x14ac:dyDescent="0.3">
      <c r="A9" s="3" t="s">
        <v>6</v>
      </c>
      <c r="B9" s="1">
        <f>+Data!P10</f>
        <v>4.45</v>
      </c>
      <c r="C9" s="1"/>
      <c r="D9" s="6"/>
    </row>
    <row r="10" spans="1:4" x14ac:dyDescent="0.3">
      <c r="A10" s="3" t="s">
        <v>7</v>
      </c>
      <c r="B10" s="1">
        <f>+Data!P11</f>
        <v>4.45</v>
      </c>
      <c r="C10" s="1"/>
      <c r="D10" s="6"/>
    </row>
    <row r="11" spans="1:4" x14ac:dyDescent="0.3">
      <c r="A11" s="3" t="s">
        <v>8</v>
      </c>
      <c r="B11" s="1">
        <f>+Data!P12</f>
        <v>4.45</v>
      </c>
      <c r="C11" s="1"/>
      <c r="D11" s="6"/>
    </row>
    <row r="12" spans="1:4" x14ac:dyDescent="0.3">
      <c r="A12" s="3" t="s">
        <v>9</v>
      </c>
      <c r="B12" s="1">
        <f>+Data!P13</f>
        <v>4.45</v>
      </c>
      <c r="C12" s="1"/>
      <c r="D12" s="6"/>
    </row>
    <row r="13" spans="1:4" x14ac:dyDescent="0.3">
      <c r="A13" s="3" t="s">
        <v>10</v>
      </c>
      <c r="B13" s="1">
        <f>+Data!P14</f>
        <v>4.45</v>
      </c>
      <c r="C13" s="1"/>
      <c r="D13" s="6"/>
    </row>
    <row r="14" spans="1:4" x14ac:dyDescent="0.3">
      <c r="A14" s="3" t="s">
        <v>11</v>
      </c>
      <c r="B14" s="1">
        <f>+Data!P15</f>
        <v>4.45</v>
      </c>
      <c r="C14" s="1"/>
      <c r="D14" s="6"/>
    </row>
    <row r="15" spans="1:4" x14ac:dyDescent="0.3">
      <c r="A15" s="3" t="s">
        <v>12</v>
      </c>
      <c r="B15" s="1">
        <f>+Data!P16</f>
        <v>4.3499999999999996</v>
      </c>
      <c r="C15" s="1"/>
      <c r="D15" s="6"/>
    </row>
    <row r="16" spans="1:4" x14ac:dyDescent="0.3">
      <c r="A16" s="3" t="s">
        <v>13</v>
      </c>
      <c r="B16" s="1">
        <f>+Data!P17</f>
        <v>4.3499999999999996</v>
      </c>
      <c r="C16" s="1"/>
      <c r="D16" s="6"/>
    </row>
    <row r="17" spans="1:4" x14ac:dyDescent="0.3">
      <c r="A17" s="3" t="s">
        <v>14</v>
      </c>
      <c r="B17" s="1">
        <f>+Data!P18</f>
        <v>4.2850000000000001</v>
      </c>
      <c r="C17" s="1"/>
      <c r="D17" s="6"/>
    </row>
    <row r="18" spans="1:4" x14ac:dyDescent="0.3">
      <c r="A18" s="3" t="s">
        <v>15</v>
      </c>
      <c r="B18" s="1">
        <f>+Data!P19</f>
        <v>4.2850000000000001</v>
      </c>
      <c r="C18" s="1"/>
      <c r="D18" s="6"/>
    </row>
    <row r="19" spans="1:4" x14ac:dyDescent="0.3">
      <c r="A19" s="3" t="s">
        <v>16</v>
      </c>
      <c r="B19" s="1">
        <f>+Data!P20</f>
        <v>4.2850000000000001</v>
      </c>
      <c r="C19" s="1"/>
      <c r="D19" s="6"/>
    </row>
    <row r="20" spans="1:4" x14ac:dyDescent="0.3">
      <c r="A20" s="3" t="s">
        <v>17</v>
      </c>
      <c r="B20" s="1">
        <f>+Data!P21</f>
        <v>4.2930000000000001</v>
      </c>
      <c r="C20" s="1"/>
      <c r="D20" s="6"/>
    </row>
    <row r="21" spans="1:4" x14ac:dyDescent="0.3">
      <c r="A21" s="3" t="s">
        <v>18</v>
      </c>
      <c r="B21" s="1">
        <f>+Data!P22</f>
        <v>4.2930000000000001</v>
      </c>
      <c r="C21" s="1"/>
      <c r="D21" s="6"/>
    </row>
    <row r="22" spans="1:4" x14ac:dyDescent="0.3">
      <c r="A22" s="3" t="s">
        <v>19</v>
      </c>
      <c r="B22" s="1">
        <f>+Data!P23</f>
        <v>4.2930000000000001</v>
      </c>
      <c r="C22" s="1"/>
      <c r="D22" s="6"/>
    </row>
    <row r="23" spans="1:4" x14ac:dyDescent="0.3">
      <c r="A23" s="3" t="s">
        <v>20</v>
      </c>
      <c r="B23" s="1">
        <f>+Data!P24</f>
        <v>4.2930000000000001</v>
      </c>
      <c r="C23" s="1"/>
      <c r="D23" s="6"/>
    </row>
    <row r="24" spans="1:4" x14ac:dyDescent="0.3">
      <c r="A24" s="3" t="s">
        <v>21</v>
      </c>
      <c r="B24" s="1">
        <f>+Data!P25</f>
        <v>4.2930000000000001</v>
      </c>
      <c r="C24" s="1"/>
      <c r="D24" s="6"/>
    </row>
    <row r="25" spans="1:4" x14ac:dyDescent="0.3">
      <c r="A25" s="3" t="s">
        <v>22</v>
      </c>
      <c r="B25" s="1">
        <f>+Data!P26</f>
        <v>4.2930000000000001</v>
      </c>
      <c r="C25" s="1"/>
      <c r="D25" s="6"/>
    </row>
    <row r="26" spans="1:4" x14ac:dyDescent="0.3">
      <c r="A26" s="3" t="s">
        <v>23</v>
      </c>
      <c r="B26" s="1">
        <f>+Data!P27</f>
        <v>4.2930000000000001</v>
      </c>
      <c r="C26" s="1"/>
      <c r="D26" s="6"/>
    </row>
    <row r="27" spans="1:4" x14ac:dyDescent="0.3">
      <c r="A27" s="3" t="s">
        <v>24</v>
      </c>
      <c r="B27" s="1">
        <f>+Data!P28</f>
        <v>4.3</v>
      </c>
      <c r="C27" s="1"/>
      <c r="D27" s="6"/>
    </row>
    <row r="28" spans="1:4" x14ac:dyDescent="0.3">
      <c r="A28" s="3" t="s">
        <v>25</v>
      </c>
      <c r="B28" s="1">
        <f>+Data!P29</f>
        <v>7.5</v>
      </c>
      <c r="C28" s="1"/>
      <c r="D28" s="6"/>
    </row>
    <row r="29" spans="1:4" x14ac:dyDescent="0.3">
      <c r="A29" s="3" t="s">
        <v>26</v>
      </c>
      <c r="B29" s="1">
        <f>+Data!P30</f>
        <v>7.5</v>
      </c>
      <c r="C29" s="1"/>
      <c r="D29" s="6"/>
    </row>
    <row r="30" spans="1:4" x14ac:dyDescent="0.3">
      <c r="A30" s="3" t="s">
        <v>27</v>
      </c>
      <c r="B30" s="1">
        <f>+Data!P31</f>
        <v>14.5</v>
      </c>
      <c r="C30" s="1"/>
      <c r="D30" s="6"/>
    </row>
    <row r="31" spans="1:4" x14ac:dyDescent="0.3">
      <c r="A31" s="3" t="s">
        <v>28</v>
      </c>
      <c r="B31" s="1">
        <f>+Data!P32</f>
        <v>14.5</v>
      </c>
      <c r="C31" s="1"/>
      <c r="D31" s="6"/>
    </row>
    <row r="32" spans="1:4" x14ac:dyDescent="0.3">
      <c r="A32" s="3" t="s">
        <v>29</v>
      </c>
      <c r="B32" s="1">
        <f>+Data!P33</f>
        <v>14.5</v>
      </c>
      <c r="C32" s="1"/>
      <c r="D32" s="6"/>
    </row>
    <row r="33" spans="1:4" x14ac:dyDescent="0.3">
      <c r="A33" s="3" t="s">
        <v>30</v>
      </c>
      <c r="B33" s="1">
        <f>+Data!P34</f>
        <v>43.08</v>
      </c>
      <c r="C33" s="1"/>
      <c r="D33" s="6"/>
    </row>
    <row r="34" spans="1:4" x14ac:dyDescent="0.3">
      <c r="A34" s="3" t="s">
        <v>31</v>
      </c>
      <c r="B34" s="1">
        <f>+Data!P35</f>
        <v>50.36</v>
      </c>
      <c r="C34" s="1"/>
      <c r="D34" s="6"/>
    </row>
    <row r="35" spans="1:4" x14ac:dyDescent="0.3">
      <c r="A35" s="3" t="s">
        <v>32</v>
      </c>
      <c r="B35" s="1">
        <f>+Data!P36</f>
        <v>61.554000000000002</v>
      </c>
      <c r="C35" s="1"/>
      <c r="D35" s="6"/>
    </row>
    <row r="36" spans="1:4" x14ac:dyDescent="0.3">
      <c r="A36" s="3" t="s">
        <v>33</v>
      </c>
      <c r="B36" s="1">
        <f>+Data!P37</f>
        <v>79.45</v>
      </c>
      <c r="C36" s="1"/>
      <c r="D36" s="6"/>
    </row>
    <row r="37" spans="1:4" x14ac:dyDescent="0.3">
      <c r="A37" s="3" t="s">
        <v>34</v>
      </c>
      <c r="B37" s="1">
        <f>+Data!P38</f>
        <v>105.64</v>
      </c>
      <c r="C37" s="1"/>
      <c r="D37" s="6"/>
    </row>
    <row r="38" spans="1:4" x14ac:dyDescent="0.3">
      <c r="A38" s="3" t="s">
        <v>35</v>
      </c>
      <c r="B38" s="1">
        <f>+Data!P39</f>
        <v>170</v>
      </c>
      <c r="C38" s="1"/>
      <c r="D38" s="6"/>
    </row>
    <row r="39" spans="1:4" x14ac:dyDescent="0.3">
      <c r="A39" s="3" t="s">
        <v>36</v>
      </c>
      <c r="B39" s="1">
        <f>+Data!P40</f>
        <v>290</v>
      </c>
      <c r="C39" s="1"/>
      <c r="D39" s="6"/>
    </row>
    <row r="40" spans="1:4" x14ac:dyDescent="0.3">
      <c r="A40" s="3" t="s">
        <v>37</v>
      </c>
      <c r="B40" s="1">
        <f>+Data!P41</f>
        <v>476.5</v>
      </c>
      <c r="C40" s="1"/>
      <c r="D40" s="6"/>
    </row>
    <row r="41" spans="1:4" x14ac:dyDescent="0.3">
      <c r="A41" s="3" t="s">
        <v>38</v>
      </c>
      <c r="B41" s="1">
        <f>+Data!P42</f>
        <v>504.25</v>
      </c>
      <c r="C41" s="1"/>
      <c r="D41" s="6"/>
    </row>
    <row r="42" spans="1:4" x14ac:dyDescent="0.3">
      <c r="A42" s="3" t="s">
        <v>39</v>
      </c>
      <c r="B42" s="1">
        <f>+Data!P43</f>
        <v>564.5</v>
      </c>
      <c r="C42" s="1"/>
      <c r="D42" s="6"/>
    </row>
    <row r="43" spans="1:4" x14ac:dyDescent="0.3">
      <c r="A43" s="3" t="s">
        <v>40</v>
      </c>
      <c r="B43" s="1">
        <f>+Data!P44</f>
        <v>648.25</v>
      </c>
      <c r="C43" s="1"/>
      <c r="D43" s="6"/>
    </row>
    <row r="44" spans="1:4" x14ac:dyDescent="0.3">
      <c r="A44" s="3" t="s">
        <v>41</v>
      </c>
      <c r="B44" s="1">
        <f>+Data!P45</f>
        <v>700</v>
      </c>
      <c r="C44" s="1"/>
      <c r="D44" s="6"/>
    </row>
    <row r="45" spans="1:4" x14ac:dyDescent="0.3">
      <c r="A45" s="3" t="s">
        <v>42</v>
      </c>
      <c r="B45" s="1">
        <f>+Data!P46</f>
        <v>763</v>
      </c>
      <c r="C45" s="1"/>
      <c r="D45" s="6"/>
    </row>
    <row r="46" spans="1:4" x14ac:dyDescent="0.3">
      <c r="A46" s="3" t="s">
        <v>43</v>
      </c>
      <c r="B46" s="1">
        <f>+Data!P47</f>
        <v>1401</v>
      </c>
      <c r="C46" s="1"/>
      <c r="D46" s="6"/>
    </row>
    <row r="47" spans="1:4" x14ac:dyDescent="0.3">
      <c r="A47" s="3" t="s">
        <v>44</v>
      </c>
      <c r="B47" s="1">
        <f>+Data!P48</f>
        <v>1598</v>
      </c>
      <c r="C47" s="1"/>
      <c r="D47" s="6"/>
    </row>
    <row r="48" spans="1:4" x14ac:dyDescent="0.3">
      <c r="A48" s="3" t="s">
        <v>45</v>
      </c>
      <c r="B48" s="1">
        <f>+Data!P49</f>
        <v>1918</v>
      </c>
      <c r="C48" s="1"/>
      <c r="D48" s="6"/>
    </row>
    <row r="49" spans="1:4" x14ac:dyDescent="0.3">
      <c r="A49" s="3" t="s">
        <v>46</v>
      </c>
      <c r="B49" s="1">
        <f>+Data!P50</f>
        <v>2147</v>
      </c>
      <c r="C49" s="1"/>
      <c r="D49" s="6"/>
    </row>
    <row r="50" spans="1:4" x14ac:dyDescent="0.3">
      <c r="A50" s="3" t="s">
        <v>47</v>
      </c>
      <c r="B50" s="1">
        <f>+Data!P51</f>
        <v>2147</v>
      </c>
      <c r="C50" s="1"/>
      <c r="D50" s="6"/>
    </row>
    <row r="51" spans="1:4" x14ac:dyDescent="0.3">
      <c r="A51" s="3" t="s">
        <v>48</v>
      </c>
      <c r="B51" s="1">
        <f>+Data!P52</f>
        <v>2147</v>
      </c>
      <c r="C51" s="1"/>
      <c r="D51" s="6"/>
    </row>
    <row r="52" spans="1:4" x14ac:dyDescent="0.3">
      <c r="A52" s="3" t="s">
        <v>49</v>
      </c>
      <c r="B52" s="1">
        <f>+Data!P53</f>
        <v>2147</v>
      </c>
      <c r="C52" s="1"/>
      <c r="D52" s="6"/>
    </row>
    <row r="53" spans="1:4" x14ac:dyDescent="0.3">
      <c r="A53" s="3" t="s">
        <v>50</v>
      </c>
      <c r="B53" s="1">
        <f>+Data!P54</f>
        <v>2147</v>
      </c>
      <c r="C53" s="1"/>
      <c r="D53" s="6"/>
    </row>
    <row r="54" spans="1:4" x14ac:dyDescent="0.3">
      <c r="A54" s="3" t="s">
        <v>51</v>
      </c>
      <c r="B54" s="1">
        <f>+Data!P55</f>
        <v>2594</v>
      </c>
      <c r="C54" s="1"/>
      <c r="D54" s="6"/>
    </row>
    <row r="55" spans="1:4" x14ac:dyDescent="0.3">
      <c r="A55" s="3" t="s">
        <v>52</v>
      </c>
      <c r="B55" s="1">
        <f>+Data!P56</f>
        <v>4289</v>
      </c>
      <c r="C55" s="1"/>
      <c r="D55" s="6"/>
    </row>
    <row r="56" spans="1:4" x14ac:dyDescent="0.3">
      <c r="A56" s="3" t="s">
        <v>53</v>
      </c>
      <c r="B56" s="1">
        <f>+Data!P57</f>
        <v>4289</v>
      </c>
      <c r="C56" s="1"/>
      <c r="D56" s="6"/>
    </row>
    <row r="57" spans="1:4" x14ac:dyDescent="0.3">
      <c r="A57" s="3" t="s">
        <v>54</v>
      </c>
      <c r="B57" s="1">
        <f>+Data!P58</f>
        <v>6284</v>
      </c>
      <c r="C57" s="1"/>
      <c r="D57" s="6"/>
    </row>
    <row r="58" spans="1:4" x14ac:dyDescent="0.3">
      <c r="A58" s="3" t="s">
        <v>55</v>
      </c>
      <c r="B58" s="1">
        <f>+Data!P59</f>
        <v>6284</v>
      </c>
      <c r="C58" s="1"/>
      <c r="D58" s="6"/>
    </row>
    <row r="59" spans="1:4" x14ac:dyDescent="0.3">
      <c r="A59" s="3" t="s">
        <v>56</v>
      </c>
      <c r="B59" s="1">
        <f>+Data!P60</f>
        <v>6284</v>
      </c>
      <c r="C59" s="1"/>
      <c r="D59" s="6"/>
    </row>
    <row r="60" spans="1:4" x14ac:dyDescent="0.3">
      <c r="A60" s="3" t="s">
        <v>57</v>
      </c>
      <c r="B60" s="1">
        <f>+Data!P61</f>
        <v>9975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131</v>
      </c>
    </row>
    <row r="3" spans="1:4" x14ac:dyDescent="0.3">
      <c r="B3" s="3" t="s">
        <v>107</v>
      </c>
      <c r="C3" s="1"/>
    </row>
    <row r="4" spans="1:4" x14ac:dyDescent="0.3">
      <c r="A4" s="3" t="s">
        <v>1</v>
      </c>
      <c r="B4" s="1">
        <f>100*(Data!P5*Data!Y5/Data!Z5)/(Data!$P$5*Data!$Y$5/Data!$Z$5)</f>
        <v>100</v>
      </c>
      <c r="C4" s="1"/>
      <c r="D4" s="6"/>
    </row>
    <row r="5" spans="1:4" x14ac:dyDescent="0.3">
      <c r="A5" s="3" t="s">
        <v>2</v>
      </c>
      <c r="B5" s="1">
        <f>100*(Data!P6*Data!Y6/Data!Z6)/(Data!$P$5*Data!$Y$5/Data!$Z$5)</f>
        <v>99.163973812423862</v>
      </c>
      <c r="C5" s="1"/>
      <c r="D5" s="6"/>
    </row>
    <row r="6" spans="1:4" x14ac:dyDescent="0.3">
      <c r="A6" s="3" t="s">
        <v>3</v>
      </c>
      <c r="B6" s="1">
        <f>100*(Data!P7*Data!Y7/Data!Z7)/(Data!$P$5*Data!$Y$5/Data!$Z$5)</f>
        <v>101.03994792712771</v>
      </c>
      <c r="C6" s="1"/>
      <c r="D6" s="6"/>
    </row>
    <row r="7" spans="1:4" x14ac:dyDescent="0.3">
      <c r="A7" s="3" t="s">
        <v>4</v>
      </c>
      <c r="B7" s="1">
        <f>100*(Data!P8*Data!Y8/Data!Z8)/(Data!$P$5*Data!$Y$5/Data!$Z$5)</f>
        <v>100.72498124392273</v>
      </c>
      <c r="C7" s="1"/>
      <c r="D7" s="6"/>
    </row>
    <row r="8" spans="1:4" x14ac:dyDescent="0.3">
      <c r="A8" s="3" t="s">
        <v>5</v>
      </c>
      <c r="B8" s="1">
        <f>100*(Data!P9*Data!Y9/Data!Z9)/(Data!$P$5*Data!$Y$5/Data!$Z$5)</f>
        <v>138.93526524658958</v>
      </c>
      <c r="C8" s="1"/>
      <c r="D8" s="6"/>
    </row>
    <row r="9" spans="1:4" x14ac:dyDescent="0.3">
      <c r="A9" s="3" t="s">
        <v>6</v>
      </c>
      <c r="B9" s="1">
        <f>100*(Data!P10*Data!Y10/Data!Z10)/(Data!$P$5*Data!$Y$5/Data!$Z$5)</f>
        <v>137.68387159292323</v>
      </c>
      <c r="C9" s="1"/>
      <c r="D9" s="6"/>
    </row>
    <row r="10" spans="1:4" x14ac:dyDescent="0.3">
      <c r="A10" s="3" t="s">
        <v>7</v>
      </c>
      <c r="B10" s="1">
        <f>100*(Data!P11*Data!Y11/Data!Z11)/(Data!$P$5*Data!$Y$5/Data!$Z$5)</f>
        <v>140.78429220601492</v>
      </c>
      <c r="C10" s="1"/>
      <c r="D10" s="6"/>
    </row>
    <row r="11" spans="1:4" x14ac:dyDescent="0.3">
      <c r="A11" s="3" t="s">
        <v>8</v>
      </c>
      <c r="B11" s="1">
        <f>100*(Data!P12*Data!Y12/Data!Z12)/(Data!$P$5*Data!$Y$5/Data!$Z$5)</f>
        <v>144.69809552934217</v>
      </c>
      <c r="C11" s="1"/>
      <c r="D11" s="6"/>
    </row>
    <row r="12" spans="1:4" x14ac:dyDescent="0.3">
      <c r="A12" s="3" t="s">
        <v>9</v>
      </c>
      <c r="B12" s="1">
        <f>100*(Data!P13*Data!Y13/Data!Z13)/(Data!$P$5*Data!$Y$5/Data!$Z$5)</f>
        <v>147.11650753790423</v>
      </c>
      <c r="C12" s="1"/>
      <c r="D12" s="6"/>
    </row>
    <row r="13" spans="1:4" x14ac:dyDescent="0.3">
      <c r="A13" s="3" t="s">
        <v>10</v>
      </c>
      <c r="B13" s="1">
        <f>100*(Data!P14*Data!Y14/Data!Z14)/(Data!$P$5*Data!$Y$5/Data!$Z$5)</f>
        <v>151.88946613890681</v>
      </c>
      <c r="C13" s="1"/>
      <c r="D13" s="6"/>
    </row>
    <row r="14" spans="1:4" x14ac:dyDescent="0.3">
      <c r="A14" s="3" t="s">
        <v>11</v>
      </c>
      <c r="B14" s="1">
        <f>100*(Data!P15*Data!Y15/Data!Z15)/(Data!$P$5*Data!$Y$5/Data!$Z$5)</f>
        <v>155.00967563364014</v>
      </c>
      <c r="C14" s="1"/>
      <c r="D14" s="6"/>
    </row>
    <row r="15" spans="1:4" x14ac:dyDescent="0.3">
      <c r="A15" s="3" t="s">
        <v>12</v>
      </c>
      <c r="B15" s="1">
        <f>100*(Data!P16*Data!Y16/Data!Z16)/(Data!$P$5*Data!$Y$5/Data!$Z$5)</f>
        <v>153.91809541348255</v>
      </c>
      <c r="C15" s="1"/>
      <c r="D15" s="6"/>
    </row>
    <row r="16" spans="1:4" x14ac:dyDescent="0.3">
      <c r="A16" s="3" t="s">
        <v>13</v>
      </c>
      <c r="B16" s="1">
        <f>100*(Data!P17*Data!Y17/Data!Z17)/(Data!$P$5*Data!$Y$5/Data!$Z$5)</f>
        <v>154.53875533109681</v>
      </c>
      <c r="C16" s="1"/>
      <c r="D16" s="6"/>
    </row>
    <row r="17" spans="1:4" x14ac:dyDescent="0.3">
      <c r="A17" s="3" t="s">
        <v>14</v>
      </c>
      <c r="B17" s="1">
        <f>100*(Data!P18*Data!Y18/Data!Z18)/(Data!$P$5*Data!$Y$5/Data!$Z$5)</f>
        <v>153.08836539220863</v>
      </c>
      <c r="C17" s="1"/>
      <c r="D17" s="6"/>
    </row>
    <row r="18" spans="1:4" x14ac:dyDescent="0.3">
      <c r="A18" s="3" t="s">
        <v>15</v>
      </c>
      <c r="B18" s="1">
        <f>100*(Data!P19*Data!Y19/Data!Z19)/(Data!$P$5*Data!$Y$5/Data!$Z$5)</f>
        <v>151.99938322705745</v>
      </c>
      <c r="C18" s="1"/>
      <c r="D18" s="6"/>
    </row>
    <row r="19" spans="1:4" x14ac:dyDescent="0.3">
      <c r="A19" s="3" t="s">
        <v>16</v>
      </c>
      <c r="B19" s="1">
        <f>100*(Data!P20*Data!Y20/Data!Z20)/(Data!$P$5*Data!$Y$5/Data!$Z$5)</f>
        <v>153.681896453067</v>
      </c>
      <c r="C19" s="1"/>
      <c r="D19" s="6"/>
    </row>
    <row r="20" spans="1:4" x14ac:dyDescent="0.3">
      <c r="A20" s="3" t="s">
        <v>17</v>
      </c>
      <c r="B20" s="1">
        <f>100*(Data!P21*Data!Y21/Data!Z21)/(Data!$P$5*Data!$Y$5/Data!$Z$5)</f>
        <v>152.34909031404129</v>
      </c>
      <c r="C20" s="1"/>
      <c r="D20" s="6"/>
    </row>
    <row r="21" spans="1:4" x14ac:dyDescent="0.3">
      <c r="A21" s="3" t="s">
        <v>18</v>
      </c>
      <c r="B21" s="1">
        <f>100*(Data!P22*Data!Y22/Data!Z22)/(Data!$P$5*Data!$Y$5/Data!$Z$5)</f>
        <v>150.18095038283644</v>
      </c>
      <c r="C21" s="1"/>
      <c r="D21" s="6"/>
    </row>
    <row r="22" spans="1:4" x14ac:dyDescent="0.3">
      <c r="A22" s="3" t="s">
        <v>19</v>
      </c>
      <c r="B22" s="1">
        <f>100*(Data!P23*Data!Y23/Data!Z23)/(Data!$P$5*Data!$Y$5/Data!$Z$5)</f>
        <v>150.78671856690178</v>
      </c>
      <c r="C22" s="1"/>
      <c r="D22" s="6"/>
    </row>
    <row r="23" spans="1:4" x14ac:dyDescent="0.3">
      <c r="A23" s="3" t="s">
        <v>20</v>
      </c>
      <c r="B23" s="1">
        <f>100*(Data!P24*Data!Y24/Data!Z24)/(Data!$P$5*Data!$Y$5/Data!$Z$5)</f>
        <v>139.35712891191926</v>
      </c>
      <c r="C23" s="1"/>
      <c r="D23" s="6"/>
    </row>
    <row r="24" spans="1:4" x14ac:dyDescent="0.3">
      <c r="A24" s="3" t="s">
        <v>21</v>
      </c>
      <c r="B24" s="1">
        <f>100*(Data!P25*Data!Y25/Data!Z25)/(Data!$P$5*Data!$Y$5/Data!$Z$5)</f>
        <v>132.10953775276101</v>
      </c>
      <c r="C24" s="1"/>
      <c r="D24" s="6"/>
    </row>
    <row r="25" spans="1:4" x14ac:dyDescent="0.3">
      <c r="A25" s="3" t="s">
        <v>22</v>
      </c>
      <c r="B25" s="1">
        <f>100*(Data!P26*Data!Y26/Data!Z26)/(Data!$P$5*Data!$Y$5/Data!$Z$5)</f>
        <v>131.96676236361378</v>
      </c>
      <c r="C25" s="1"/>
      <c r="D25" s="6"/>
    </row>
    <row r="26" spans="1:4" x14ac:dyDescent="0.3">
      <c r="A26" s="3" t="s">
        <v>23</v>
      </c>
      <c r="B26" s="1">
        <f>100*(Data!P27*Data!Y27/Data!Z27)/(Data!$P$5*Data!$Y$5/Data!$Z$5)</f>
        <v>129.915092178561</v>
      </c>
      <c r="C26" s="1"/>
      <c r="D26" s="6"/>
    </row>
    <row r="27" spans="1:4" x14ac:dyDescent="0.3">
      <c r="A27" s="3" t="s">
        <v>24</v>
      </c>
      <c r="B27" s="1">
        <f>100*(Data!P28*Data!Y28/Data!Z28)/(Data!$P$5*Data!$Y$5/Data!$Z$5)</f>
        <v>125.47643975385671</v>
      </c>
      <c r="C27" s="1"/>
      <c r="D27" s="6"/>
    </row>
    <row r="28" spans="1:4" x14ac:dyDescent="0.3">
      <c r="A28" s="3" t="s">
        <v>25</v>
      </c>
      <c r="B28" s="1">
        <f>100*(Data!P29*Data!Y29/Data!Z29)/(Data!$P$5*Data!$Y$5/Data!$Z$5)</f>
        <v>197.27274687930307</v>
      </c>
      <c r="C28" s="1"/>
      <c r="D28" s="6"/>
    </row>
    <row r="29" spans="1:4" x14ac:dyDescent="0.3">
      <c r="A29" s="3" t="s">
        <v>26</v>
      </c>
      <c r="B29" s="1">
        <f>100*(Data!P30*Data!Y30/Data!Z30)/(Data!$P$5*Data!$Y$5/Data!$Z$5)</f>
        <v>187.21204720009274</v>
      </c>
      <c r="C29" s="1"/>
      <c r="D29" s="6"/>
    </row>
    <row r="30" spans="1:4" x14ac:dyDescent="0.3">
      <c r="A30" s="3" t="s">
        <v>27</v>
      </c>
      <c r="B30" s="1">
        <f>100*(Data!P31*Data!Y31/Data!Z31)/(Data!$P$5*Data!$Y$5/Data!$Z$5)</f>
        <v>327.09077671128568</v>
      </c>
      <c r="C30" s="1"/>
      <c r="D30" s="6"/>
    </row>
    <row r="31" spans="1:4" x14ac:dyDescent="0.3">
      <c r="A31" s="3" t="s">
        <v>28</v>
      </c>
      <c r="B31" s="1">
        <f>100*(Data!P32*Data!Y32/Data!Z32)/(Data!$P$5*Data!$Y$5/Data!$Z$5)</f>
        <v>241.90371757143322</v>
      </c>
      <c r="C31" s="1"/>
      <c r="D31" s="6"/>
    </row>
    <row r="32" spans="1:4" x14ac:dyDescent="0.3">
      <c r="A32" s="3" t="s">
        <v>29</v>
      </c>
      <c r="B32" s="1">
        <f>100*(Data!P33*Data!Y33/Data!Z33)/(Data!$P$5*Data!$Y$5/Data!$Z$5)</f>
        <v>185.67205953844197</v>
      </c>
      <c r="C32" s="1"/>
      <c r="D32" s="6"/>
    </row>
    <row r="33" spans="1:4" x14ac:dyDescent="0.3">
      <c r="A33" s="3" t="s">
        <v>30</v>
      </c>
      <c r="B33" s="1">
        <f>100*(Data!P34*Data!Y34/Data!Z34)/(Data!$P$5*Data!$Y$5/Data!$Z$5)</f>
        <v>319.48673941681494</v>
      </c>
      <c r="C33" s="1"/>
      <c r="D33" s="6"/>
    </row>
    <row r="34" spans="1:4" x14ac:dyDescent="0.3">
      <c r="A34" s="3" t="s">
        <v>31</v>
      </c>
      <c r="B34" s="1">
        <f>100*(Data!P35*Data!Y35/Data!Z35)/(Data!$P$5*Data!$Y$5/Data!$Z$5)</f>
        <v>288.42647762465293</v>
      </c>
      <c r="C34" s="1"/>
      <c r="D34" s="6"/>
    </row>
    <row r="35" spans="1:4" x14ac:dyDescent="0.3">
      <c r="A35" s="3" t="s">
        <v>32</v>
      </c>
      <c r="B35" s="1">
        <f>100*(Data!P36*Data!Y36/Data!Z36)/(Data!$P$5*Data!$Y$5/Data!$Z$5)</f>
        <v>280.45957907182373</v>
      </c>
      <c r="C35" s="1"/>
      <c r="D35" s="6"/>
    </row>
    <row r="36" spans="1:4" x14ac:dyDescent="0.3">
      <c r="A36" s="3" t="s">
        <v>33</v>
      </c>
      <c r="B36" s="1">
        <f>100*(Data!P37*Data!Y37/Data!Z37)/(Data!$P$5*Data!$Y$5/Data!$Z$5)</f>
        <v>282.85822546889369</v>
      </c>
      <c r="C36" s="1"/>
      <c r="D36" s="6"/>
    </row>
    <row r="37" spans="1:4" x14ac:dyDescent="0.3">
      <c r="A37" s="3" t="s">
        <v>34</v>
      </c>
      <c r="B37" s="1">
        <f>100*(Data!P38*Data!Y38/Data!Z38)/(Data!$P$5*Data!$Y$5/Data!$Z$5)</f>
        <v>265.30990493518993</v>
      </c>
      <c r="C37" s="1"/>
      <c r="D37" s="6"/>
    </row>
    <row r="38" spans="1:4" x14ac:dyDescent="0.3">
      <c r="A38" s="3" t="s">
        <v>35</v>
      </c>
      <c r="B38" s="1">
        <f>100*(Data!P39*Data!Y39/Data!Z39)/(Data!$P$5*Data!$Y$5/Data!$Z$5)</f>
        <v>256.43956317998146</v>
      </c>
      <c r="C38" s="1"/>
      <c r="D38" s="6"/>
    </row>
    <row r="39" spans="1:4" x14ac:dyDescent="0.3">
      <c r="A39" s="3" t="s">
        <v>36</v>
      </c>
      <c r="B39" s="1">
        <f>100*(Data!P40*Data!Y40/Data!Z40)/(Data!$P$5*Data!$Y$5/Data!$Z$5)</f>
        <v>287.16690177344265</v>
      </c>
      <c r="C39" s="1"/>
      <c r="D39" s="6"/>
    </row>
    <row r="40" spans="1:4" x14ac:dyDescent="0.3">
      <c r="A40" s="3" t="s">
        <v>37</v>
      </c>
      <c r="B40" s="1">
        <f>100*(Data!P41*Data!Y41/Data!Z41)/(Data!$P$5*Data!$Y$5/Data!$Z$5)</f>
        <v>238.96014370536551</v>
      </c>
      <c r="C40" s="1"/>
      <c r="D40" s="6"/>
    </row>
    <row r="41" spans="1:4" x14ac:dyDescent="0.3">
      <c r="A41" s="3" t="s">
        <v>38</v>
      </c>
      <c r="B41" s="1">
        <f>100*(Data!P42*Data!Y42/Data!Z42)/(Data!$P$5*Data!$Y$5/Data!$Z$5)</f>
        <v>188.06431609639748</v>
      </c>
      <c r="C41" s="1"/>
      <c r="D41" s="6"/>
    </row>
    <row r="42" spans="1:4" x14ac:dyDescent="0.3">
      <c r="A42" s="3" t="s">
        <v>39</v>
      </c>
      <c r="B42" s="1">
        <f>100*(Data!P43*Data!Y43/Data!Z43)/(Data!$P$5*Data!$Y$5/Data!$Z$5)</f>
        <v>164.57937674977649</v>
      </c>
      <c r="C42" s="1"/>
      <c r="D42" s="6"/>
    </row>
    <row r="43" spans="1:4" x14ac:dyDescent="0.3">
      <c r="A43" s="3" t="s">
        <v>40</v>
      </c>
      <c r="B43" s="1">
        <f>100*(Data!P44*Data!Y44/Data!Z44)/(Data!$P$5*Data!$Y$5/Data!$Z$5)</f>
        <v>160.90843455774069</v>
      </c>
      <c r="C43" s="1"/>
      <c r="D43" s="6"/>
    </row>
    <row r="44" spans="1:4" x14ac:dyDescent="0.3">
      <c r="A44" s="3" t="s">
        <v>41</v>
      </c>
      <c r="B44" s="1">
        <f>100*(Data!P45*Data!Y45/Data!Z45)/(Data!$P$5*Data!$Y$5/Data!$Z$5)</f>
        <v>158.35759105609242</v>
      </c>
      <c r="C44" s="1"/>
      <c r="D44" s="6"/>
    </row>
    <row r="45" spans="1:4" x14ac:dyDescent="0.3">
      <c r="A45" s="3" t="s">
        <v>42</v>
      </c>
      <c r="B45" s="1">
        <f>100*(Data!P46*Data!Y46/Data!Z46)/(Data!$P$5*Data!$Y$5/Data!$Z$5)</f>
        <v>158.07966913921911</v>
      </c>
      <c r="C45" s="1"/>
      <c r="D45" s="6"/>
    </row>
    <row r="46" spans="1:4" x14ac:dyDescent="0.3">
      <c r="A46" s="3" t="s">
        <v>43</v>
      </c>
      <c r="B46" s="1">
        <f>100*(Data!P47*Data!Y47/Data!Z47)/(Data!$P$5*Data!$Y$5/Data!$Z$5)</f>
        <v>224.72711449807701</v>
      </c>
      <c r="C46" s="1"/>
      <c r="D46" s="6"/>
    </row>
    <row r="47" spans="1:4" x14ac:dyDescent="0.3">
      <c r="A47" s="3" t="s">
        <v>44</v>
      </c>
      <c r="B47" s="1">
        <f>100*(Data!P48*Data!Y48/Data!Z48)/(Data!$P$5*Data!$Y$5/Data!$Z$5)</f>
        <v>206.27699468130442</v>
      </c>
      <c r="C47" s="1"/>
      <c r="D47" s="6"/>
    </row>
    <row r="48" spans="1:4" x14ac:dyDescent="0.3">
      <c r="A48" s="3" t="s">
        <v>45</v>
      </c>
      <c r="B48" s="1">
        <f>100*(Data!P49*Data!Y49/Data!Z49)/(Data!$P$5*Data!$Y$5/Data!$Z$5)</f>
        <v>213.29815391605808</v>
      </c>
      <c r="C48" s="1"/>
      <c r="D48" s="6"/>
    </row>
    <row r="49" spans="1:4" x14ac:dyDescent="0.3">
      <c r="A49" s="3" t="s">
        <v>46</v>
      </c>
      <c r="B49" s="1">
        <f>100*(Data!P50*Data!Y50/Data!Z50)/(Data!$P$5*Data!$Y$5/Data!$Z$5)</f>
        <v>215.86450833636718</v>
      </c>
      <c r="C49" s="1"/>
      <c r="D49" s="6"/>
    </row>
    <row r="50" spans="1:4" x14ac:dyDescent="0.3">
      <c r="A50" s="3" t="s">
        <v>47</v>
      </c>
      <c r="B50" s="1">
        <f>100*(Data!P51*Data!Y51/Data!Z51)/(Data!$P$5*Data!$Y$5/Data!$Z$5)</f>
        <v>190.45142551845589</v>
      </c>
      <c r="C50" s="1"/>
      <c r="D50" s="6"/>
    </row>
    <row r="51" spans="1:4" x14ac:dyDescent="0.3">
      <c r="A51" s="3" t="s">
        <v>48</v>
      </c>
      <c r="B51" s="1">
        <f>100*(Data!P52*Data!Y52/Data!Z52)/(Data!$P$5*Data!$Y$5/Data!$Z$5)</f>
        <v>159.90561322350467</v>
      </c>
      <c r="C51" s="1"/>
      <c r="D51" s="6"/>
    </row>
    <row r="52" spans="1:4" x14ac:dyDescent="0.3">
      <c r="A52" s="3" t="s">
        <v>49</v>
      </c>
      <c r="B52" s="1">
        <f>100*(Data!P53*Data!Y53/Data!Z53)/(Data!$P$5*Data!$Y$5/Data!$Z$5)</f>
        <v>125.88669417798955</v>
      </c>
      <c r="C52" s="1"/>
      <c r="D52" s="6"/>
    </row>
    <row r="53" spans="1:4" x14ac:dyDescent="0.3">
      <c r="A53" s="3" t="s">
        <v>50</v>
      </c>
      <c r="B53" s="1">
        <f>100*(Data!P54*Data!Y54/Data!Z54)/(Data!$P$5*Data!$Y$5/Data!$Z$5)</f>
        <v>98.8046866834339</v>
      </c>
      <c r="C53" s="1"/>
      <c r="D53" s="6"/>
    </row>
    <row r="54" spans="1:4" x14ac:dyDescent="0.3">
      <c r="A54" s="3" t="s">
        <v>51</v>
      </c>
      <c r="B54" s="1">
        <f>100*(Data!P55*Data!Y55/Data!Z55)/(Data!$P$5*Data!$Y$5/Data!$Z$5)</f>
        <v>95.200614699104349</v>
      </c>
      <c r="C54" s="1"/>
      <c r="D54" s="6"/>
    </row>
    <row r="55" spans="1:4" x14ac:dyDescent="0.3">
      <c r="A55" s="3" t="s">
        <v>52</v>
      </c>
      <c r="B55" s="1">
        <f>100*(Data!P56*Data!Y56/Data!Z56)/(Data!$P$5*Data!$Y$5/Data!$Z$5)</f>
        <v>125.92611763900034</v>
      </c>
      <c r="C55" s="1"/>
      <c r="D55" s="6"/>
    </row>
    <row r="56" spans="1:4" x14ac:dyDescent="0.3">
      <c r="A56" s="3" t="s">
        <v>53</v>
      </c>
      <c r="B56" s="1">
        <f>100*(Data!P57*Data!Y57/Data!Z57)/(Data!$P$5*Data!$Y$5/Data!$Z$5)</f>
        <v>107.59043189072746</v>
      </c>
      <c r="C56" s="1"/>
      <c r="D56" s="6"/>
    </row>
    <row r="57" spans="1:4" x14ac:dyDescent="0.3">
      <c r="A57" s="3" t="s">
        <v>54</v>
      </c>
      <c r="B57" s="1">
        <f>100*(Data!P58*Data!Y58/Data!Z58)/(Data!$P$5*Data!$Y$5/Data!$Z$5)</f>
        <v>104.78057712574164</v>
      </c>
      <c r="C57" s="1"/>
      <c r="D57" s="6"/>
    </row>
    <row r="58" spans="1:4" x14ac:dyDescent="0.3">
      <c r="A58" s="3" t="s">
        <v>55</v>
      </c>
      <c r="B58" s="1">
        <f>100*(Data!P59*Data!Y59/Data!Z59)/(Data!$P$5*Data!$Y$5/Data!$Z$5)</f>
        <v>64.636955895418055</v>
      </c>
      <c r="C58" s="1"/>
      <c r="D58" s="6"/>
    </row>
    <row r="59" spans="1:4" x14ac:dyDescent="0.3">
      <c r="A59" s="3" t="s">
        <v>56</v>
      </c>
      <c r="B59" s="1">
        <f>100*(Data!P60*Data!Y60/Data!Z60)/(Data!$P$5*Data!$Y$5/Data!$Z$5)</f>
        <v>23.033674920367908</v>
      </c>
      <c r="C59" s="1"/>
      <c r="D59" s="6"/>
    </row>
    <row r="60" spans="1:4" x14ac:dyDescent="0.3">
      <c r="A60" s="3" t="s">
        <v>57</v>
      </c>
      <c r="B60" s="1">
        <f>100*(Data!P61*Data!Y61/Data!Z61)/(Data!$P$5*Data!$Y$5/Data!$Z$5)</f>
        <v>5.6981785028146854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132</v>
      </c>
    </row>
    <row r="3" spans="1:4" x14ac:dyDescent="0.3">
      <c r="B3" s="3" t="s">
        <v>133</v>
      </c>
      <c r="C3" s="1" t="s">
        <v>134</v>
      </c>
    </row>
    <row r="4" spans="1:4" x14ac:dyDescent="0.3">
      <c r="A4" s="3" t="s">
        <v>1</v>
      </c>
      <c r="C4" s="1"/>
      <c r="D4" s="6"/>
    </row>
    <row r="5" spans="1:4" x14ac:dyDescent="0.3">
      <c r="A5" s="3" t="s">
        <v>2</v>
      </c>
      <c r="B5" s="1">
        <f>100*(Data!S6/Data!S5-1)</f>
        <v>1.9321797159928655</v>
      </c>
      <c r="C5" s="1">
        <f>100*(Data!R6/Data!R5-1)</f>
        <v>3.4610630407911014</v>
      </c>
      <c r="D5" s="6"/>
    </row>
    <row r="6" spans="1:4" x14ac:dyDescent="0.3">
      <c r="A6" s="3" t="s">
        <v>3</v>
      </c>
      <c r="B6" s="1">
        <f>100*(Data!S7/Data!S6-1)</f>
        <v>-0.75746041412910747</v>
      </c>
      <c r="C6" s="1">
        <f>100*(Data!R7/Data!R6-1)</f>
        <v>-8.3632019115890124</v>
      </c>
      <c r="D6" s="6"/>
    </row>
    <row r="7" spans="1:4" x14ac:dyDescent="0.3">
      <c r="A7" s="3" t="s">
        <v>4</v>
      </c>
      <c r="B7" s="1">
        <f>100*(Data!S8/Data!S7-1)</f>
        <v>1.5264833352510276</v>
      </c>
      <c r="C7" s="1">
        <f>100*(Data!R8/Data!R7-1)</f>
        <v>12.733594089526301</v>
      </c>
      <c r="D7" s="6"/>
    </row>
    <row r="8" spans="1:4" x14ac:dyDescent="0.3">
      <c r="A8" s="3" t="s">
        <v>5</v>
      </c>
      <c r="B8" s="1">
        <f>100*(Data!S9/Data!S8-1)</f>
        <v>1.5035321672773883</v>
      </c>
      <c r="C8" s="1">
        <f>100*(Data!R9/Data!R8-1)</f>
        <v>5.4741711642251278</v>
      </c>
      <c r="D8" s="6"/>
    </row>
    <row r="9" spans="1:4" x14ac:dyDescent="0.3">
      <c r="A9" s="3" t="s">
        <v>6</v>
      </c>
      <c r="B9" s="1">
        <f>100*(Data!S10/Data!S9-1)</f>
        <v>2.5940675127470447</v>
      </c>
      <c r="C9" s="1">
        <f>100*(Data!R10/Data!R9-1)</f>
        <v>9.5029239766081908</v>
      </c>
      <c r="D9" s="6"/>
    </row>
    <row r="10" spans="1:4" x14ac:dyDescent="0.3">
      <c r="A10" s="3" t="s">
        <v>7</v>
      </c>
      <c r="B10" s="1">
        <f>100*(Data!S11/Data!S10-1)</f>
        <v>0.72190379452949927</v>
      </c>
      <c r="C10" s="1">
        <f>100*(Data!R11/Data!R10-1)</f>
        <v>-0.66755674232309437</v>
      </c>
      <c r="D10" s="6"/>
    </row>
    <row r="11" spans="1:4" x14ac:dyDescent="0.3">
      <c r="A11" s="3" t="s">
        <v>8</v>
      </c>
      <c r="B11" s="1">
        <f>100*(Data!S12/Data!S11-1)</f>
        <v>0</v>
      </c>
      <c r="C11" s="1">
        <f>100*(Data!R12/Data!R11-1)</f>
        <v>10.416666666666675</v>
      </c>
      <c r="D11" s="6"/>
    </row>
    <row r="12" spans="1:4" x14ac:dyDescent="0.3">
      <c r="A12" s="3" t="s">
        <v>9</v>
      </c>
      <c r="B12" s="1">
        <f>100*(Data!S13/Data!S12-1)</f>
        <v>2.5067531064289383</v>
      </c>
      <c r="C12" s="1">
        <f>100*(Data!R13/Data!R12-1)</f>
        <v>13.055386488131472</v>
      </c>
      <c r="D12" s="6"/>
    </row>
    <row r="13" spans="1:4" x14ac:dyDescent="0.3">
      <c r="A13" s="3" t="s">
        <v>10</v>
      </c>
      <c r="B13" s="1">
        <f>100*(Data!S14/Data!S13-1)</f>
        <v>2.0976072520290989</v>
      </c>
      <c r="C13" s="1">
        <f>100*(Data!R14/Data!R13-1)</f>
        <v>6.2987886944818383</v>
      </c>
      <c r="D13" s="6"/>
    </row>
    <row r="14" spans="1:4" x14ac:dyDescent="0.3">
      <c r="A14" s="3" t="s">
        <v>11</v>
      </c>
      <c r="B14" s="1">
        <f>100*(Data!S15/Data!S14-1)</f>
        <v>3.7683254181292591</v>
      </c>
      <c r="C14" s="1">
        <f>100*(Data!R15/Data!R14-1)</f>
        <v>3.5198784502405767</v>
      </c>
      <c r="D14" s="6"/>
    </row>
    <row r="15" spans="1:4" x14ac:dyDescent="0.3">
      <c r="A15" s="3" t="s">
        <v>12</v>
      </c>
      <c r="B15" s="1">
        <f>100*(Data!S16/Data!S15-1)</f>
        <v>2.639869996351929</v>
      </c>
      <c r="C15" s="1">
        <f>100*(Data!R16/Data!R15-1)</f>
        <v>25.587084148727989</v>
      </c>
      <c r="D15" s="6"/>
    </row>
    <row r="16" spans="1:4" x14ac:dyDescent="0.3">
      <c r="A16" s="3" t="s">
        <v>13</v>
      </c>
      <c r="B16" s="1">
        <f>100*(Data!S17/Data!S16-1)</f>
        <v>2.8950854631813794</v>
      </c>
      <c r="C16" s="1">
        <f>100*(Data!R17/Data!R16-1)</f>
        <v>11.784183872224396</v>
      </c>
      <c r="D16" s="6"/>
    </row>
    <row r="17" spans="1:4" x14ac:dyDescent="0.3">
      <c r="A17" s="3" t="s">
        <v>14</v>
      </c>
      <c r="B17" s="1">
        <f>100*(Data!S18/Data!S17-1)</f>
        <v>5.624116815826663</v>
      </c>
      <c r="C17" s="1">
        <f>100*(Data!R18/Data!R17-1)</f>
        <v>24.202822791427071</v>
      </c>
      <c r="D17" s="6"/>
    </row>
    <row r="18" spans="1:4" x14ac:dyDescent="0.3">
      <c r="A18" s="3" t="s">
        <v>15</v>
      </c>
      <c r="B18" s="1">
        <f>100*(Data!S19/Data!S18-1)</f>
        <v>11.835533357117377</v>
      </c>
      <c r="C18" s="1">
        <f>100*(Data!R19/Data!R18-1)</f>
        <v>38.930976430976429</v>
      </c>
      <c r="D18" s="6"/>
    </row>
    <row r="19" spans="1:4" x14ac:dyDescent="0.3">
      <c r="A19" s="3" t="s">
        <v>16</v>
      </c>
      <c r="B19" s="1">
        <f>100*(Data!S20/Data!S19-1)</f>
        <v>7.9352420448201677</v>
      </c>
      <c r="C19" s="1">
        <f>100*(Data!R20/Data!R19-1)</f>
        <v>35.534686458648899</v>
      </c>
      <c r="D19" s="6"/>
    </row>
    <row r="20" spans="1:4" x14ac:dyDescent="0.3">
      <c r="A20" s="3" t="s">
        <v>17</v>
      </c>
      <c r="B20" s="1">
        <f>100*(Data!S21/Data!S20-1)</f>
        <v>6.8641938820747761</v>
      </c>
      <c r="C20" s="1">
        <f>100*(Data!R21/Data!R20-1)</f>
        <v>21.72552525704068</v>
      </c>
      <c r="D20" s="6"/>
    </row>
    <row r="21" spans="1:4" x14ac:dyDescent="0.3">
      <c r="A21" s="3" t="s">
        <v>18</v>
      </c>
      <c r="B21" s="1">
        <f>100*(Data!S22/Data!S21-1)</f>
        <v>8.0273802115743642</v>
      </c>
      <c r="C21" s="1">
        <f>100*(Data!R22/Data!R21-1)</f>
        <v>22.493573264781496</v>
      </c>
      <c r="D21" s="6"/>
    </row>
    <row r="22" spans="1:4" x14ac:dyDescent="0.3">
      <c r="A22" s="3" t="s">
        <v>19</v>
      </c>
      <c r="B22" s="1">
        <f>100*(Data!S23/Data!S22-1)</f>
        <v>7.2175285884963358</v>
      </c>
      <c r="C22" s="1">
        <f>100*(Data!R23/Data!R22-1)</f>
        <v>11.792334982261533</v>
      </c>
      <c r="D22" s="6"/>
    </row>
    <row r="23" spans="1:4" x14ac:dyDescent="0.3">
      <c r="A23" s="3" t="s">
        <v>20</v>
      </c>
      <c r="B23" s="1">
        <f>100*(Data!S24/Data!S23-1)</f>
        <v>20.395980499452769</v>
      </c>
      <c r="C23" s="1">
        <f>100*(Data!R24/Data!R23-1)</f>
        <v>13.029097572967419</v>
      </c>
      <c r="D23" s="6"/>
    </row>
    <row r="24" spans="1:4" x14ac:dyDescent="0.3">
      <c r="A24" s="3" t="s">
        <v>21</v>
      </c>
      <c r="B24" s="1">
        <f>100*(Data!S25/Data!S24-1)</f>
        <v>19.737211800677624</v>
      </c>
      <c r="C24" s="1">
        <f>100*(Data!R25/Data!R24-1)</f>
        <v>7.6162606770009411</v>
      </c>
      <c r="D24" s="6"/>
    </row>
    <row r="25" spans="1:4" x14ac:dyDescent="0.3">
      <c r="A25" s="3" t="str">
        <f>+"1981"</f>
        <v>1981</v>
      </c>
      <c r="B25" s="1">
        <f>100*(Data!S26/Data!S25-1)</f>
        <v>10.439355666901328</v>
      </c>
      <c r="C25" s="1">
        <f>100*(Data!R26/Data!R25-1)</f>
        <v>16.201219960314539</v>
      </c>
      <c r="D25" s="6"/>
    </row>
    <row r="26" spans="1:4" x14ac:dyDescent="0.3">
      <c r="A26" s="3" t="str">
        <f>+"1982"</f>
        <v>1982</v>
      </c>
      <c r="B26" s="1">
        <f>100*(Data!S27/Data!S26-1)</f>
        <v>7.8365204349456263</v>
      </c>
      <c r="C26" s="1">
        <f>100*(Data!R27/Data!R26-1)</f>
        <v>-10.280492046927868</v>
      </c>
      <c r="D26" s="6"/>
    </row>
    <row r="27" spans="1:4" x14ac:dyDescent="0.3">
      <c r="A27" s="3" t="str">
        <f>+"1983"</f>
        <v>1983</v>
      </c>
      <c r="B27" s="1">
        <f>100*(Data!S28/Data!S27-1)</f>
        <v>7.0352341214649838</v>
      </c>
      <c r="C27" s="1">
        <f>100*(Data!R28/Data!R27-1)</f>
        <v>39.54250669674326</v>
      </c>
      <c r="D27" s="6"/>
    </row>
    <row r="28" spans="1:4" x14ac:dyDescent="0.3">
      <c r="A28" s="3" t="str">
        <f>+"1984"</f>
        <v>1984</v>
      </c>
      <c r="B28" s="1">
        <f>100*(Data!S29/Data!S28-1)</f>
        <v>15.732539252842436</v>
      </c>
      <c r="C28" s="1">
        <f>100*(Data!R29/Data!R28-1)</f>
        <v>-3.6952842817812082</v>
      </c>
      <c r="D28" s="6"/>
    </row>
    <row r="29" spans="1:4" x14ac:dyDescent="0.3">
      <c r="B29" s="1"/>
      <c r="C29" s="1"/>
      <c r="D29" s="6"/>
    </row>
    <row r="30" spans="1:4" x14ac:dyDescent="0.3">
      <c r="B30" s="1"/>
      <c r="C30" s="1"/>
      <c r="D30" s="6"/>
    </row>
    <row r="31" spans="1:4" x14ac:dyDescent="0.3">
      <c r="B31" s="1"/>
      <c r="C31" s="1"/>
      <c r="D31" s="6"/>
    </row>
    <row r="32" spans="1:4" x14ac:dyDescent="0.3">
      <c r="B32" s="1"/>
      <c r="C32" s="1"/>
      <c r="D32" s="6"/>
    </row>
    <row r="33" spans="2:4" x14ac:dyDescent="0.3">
      <c r="B33" s="1"/>
      <c r="C33" s="1"/>
      <c r="D33" s="6"/>
    </row>
    <row r="34" spans="2:4" x14ac:dyDescent="0.3">
      <c r="B34" s="1"/>
      <c r="C34" s="1"/>
      <c r="D34" s="6"/>
    </row>
    <row r="35" spans="2:4" x14ac:dyDescent="0.3">
      <c r="B35" s="1"/>
      <c r="C35" s="1"/>
      <c r="D35" s="6"/>
    </row>
    <row r="36" spans="2:4" x14ac:dyDescent="0.3">
      <c r="B36" s="1"/>
      <c r="C36" s="1"/>
      <c r="D36" s="6"/>
    </row>
    <row r="37" spans="2:4" x14ac:dyDescent="0.3">
      <c r="B37" s="1"/>
      <c r="C37" s="1"/>
      <c r="D37" s="6"/>
    </row>
    <row r="38" spans="2:4" x14ac:dyDescent="0.3">
      <c r="B38" s="1"/>
      <c r="C38" s="1"/>
      <c r="D38" s="6"/>
    </row>
    <row r="39" spans="2:4" x14ac:dyDescent="0.3">
      <c r="B39" s="1"/>
      <c r="C39" s="1"/>
      <c r="D39" s="6"/>
    </row>
    <row r="40" spans="2:4" x14ac:dyDescent="0.3">
      <c r="B40" s="1"/>
      <c r="C40" s="1"/>
      <c r="D40" s="6"/>
    </row>
    <row r="41" spans="2:4" x14ac:dyDescent="0.3">
      <c r="B41" s="1"/>
      <c r="C41" s="1"/>
      <c r="D41" s="6"/>
    </row>
    <row r="42" spans="2:4" x14ac:dyDescent="0.3">
      <c r="B42" s="1"/>
      <c r="C42" s="1"/>
      <c r="D42" s="6"/>
    </row>
    <row r="43" spans="2:4" x14ac:dyDescent="0.3">
      <c r="B43" s="1"/>
      <c r="C43" s="1"/>
      <c r="D43" s="6"/>
    </row>
    <row r="44" spans="2:4" x14ac:dyDescent="0.3">
      <c r="B44" s="1"/>
      <c r="C44" s="1"/>
      <c r="D44" s="6"/>
    </row>
    <row r="45" spans="2:4" x14ac:dyDescent="0.3">
      <c r="B45" s="1"/>
      <c r="C45" s="1"/>
      <c r="D45" s="6"/>
    </row>
    <row r="46" spans="2:4" x14ac:dyDescent="0.3">
      <c r="B46" s="1"/>
      <c r="C46" s="1"/>
      <c r="D46" s="6"/>
    </row>
    <row r="47" spans="2:4" x14ac:dyDescent="0.3">
      <c r="B47" s="1"/>
      <c r="C47" s="1"/>
      <c r="D47" s="6"/>
    </row>
    <row r="48" spans="2:4" x14ac:dyDescent="0.3">
      <c r="B48" s="1"/>
      <c r="C48" s="1"/>
      <c r="D48" s="6"/>
    </row>
    <row r="49" spans="2:4" x14ac:dyDescent="0.3">
      <c r="B49" s="1"/>
      <c r="C49" s="1"/>
      <c r="D49" s="6"/>
    </row>
    <row r="50" spans="2:4" x14ac:dyDescent="0.3">
      <c r="B50" s="1"/>
      <c r="C50" s="1"/>
      <c r="D50" s="6"/>
    </row>
    <row r="51" spans="2:4" x14ac:dyDescent="0.3">
      <c r="B51" s="1"/>
      <c r="C51" s="1"/>
      <c r="D51" s="6"/>
    </row>
    <row r="52" spans="2:4" x14ac:dyDescent="0.3">
      <c r="B52" s="1"/>
      <c r="C52" s="1"/>
      <c r="D52" s="6"/>
    </row>
    <row r="53" spans="2:4" x14ac:dyDescent="0.3">
      <c r="B53" s="1"/>
      <c r="C53" s="1"/>
      <c r="D53" s="6"/>
    </row>
    <row r="54" spans="2:4" x14ac:dyDescent="0.3">
      <c r="B54" s="1"/>
      <c r="C54" s="1"/>
      <c r="D54" s="6"/>
    </row>
    <row r="55" spans="2:4" x14ac:dyDescent="0.3">
      <c r="B55" s="1"/>
      <c r="C55" s="1"/>
      <c r="D55" s="6"/>
    </row>
    <row r="56" spans="2:4" x14ac:dyDescent="0.3">
      <c r="B56" s="1"/>
      <c r="C56" s="1"/>
      <c r="D56" s="6"/>
    </row>
    <row r="57" spans="2:4" x14ac:dyDescent="0.3">
      <c r="B57" s="1"/>
      <c r="C57" s="1"/>
      <c r="D57" s="6"/>
    </row>
    <row r="58" spans="2:4" x14ac:dyDescent="0.3">
      <c r="B58" s="1"/>
      <c r="C58" s="1"/>
      <c r="D58" s="6"/>
    </row>
    <row r="59" spans="2:4" x14ac:dyDescent="0.3">
      <c r="B59" s="1"/>
      <c r="C59" s="1"/>
      <c r="D59" s="6"/>
    </row>
    <row r="60" spans="2:4" x14ac:dyDescent="0.3">
      <c r="B60" s="1"/>
      <c r="C60" s="1"/>
      <c r="D60" s="6"/>
    </row>
    <row r="61" spans="2:4" x14ac:dyDescent="0.3">
      <c r="B61" s="1"/>
      <c r="C61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6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132</v>
      </c>
    </row>
    <row r="3" spans="1:4" x14ac:dyDescent="0.3">
      <c r="B3" s="3" t="s">
        <v>133</v>
      </c>
      <c r="C3" s="1" t="s">
        <v>134</v>
      </c>
    </row>
    <row r="4" spans="1:4" x14ac:dyDescent="0.3">
      <c r="A4" s="3" t="s">
        <v>26</v>
      </c>
      <c r="B4" s="1">
        <f>100*(Data!S30/Data!S29-1)</f>
        <v>9.1252725044209004</v>
      </c>
      <c r="C4" s="1">
        <f>100*(Data!R30/Data!R29-1)</f>
        <v>21.433067561896777</v>
      </c>
      <c r="D4" s="6"/>
    </row>
    <row r="5" spans="1:4" x14ac:dyDescent="0.3">
      <c r="A5" s="3" t="s">
        <v>27</v>
      </c>
      <c r="B5" s="1">
        <f>100*(Data!S31/Data!S30-1)</f>
        <v>12.713492009054118</v>
      </c>
      <c r="C5" s="1">
        <f>100*(Data!R31/Data!R30-1)</f>
        <v>9.5831533477321873</v>
      </c>
      <c r="D5" s="6"/>
    </row>
    <row r="6" spans="1:4" x14ac:dyDescent="0.3">
      <c r="A6" s="3" t="s">
        <v>28</v>
      </c>
      <c r="B6" s="1">
        <f>100*(Data!S32/Data!S31-1)</f>
        <v>40.272326182869314</v>
      </c>
      <c r="C6" s="1">
        <f>100*(Data!R32/Data!R31-1)</f>
        <v>20.133236099887664</v>
      </c>
      <c r="D6" s="6"/>
    </row>
    <row r="7" spans="1:4" x14ac:dyDescent="0.3">
      <c r="A7" s="3" t="s">
        <v>29</v>
      </c>
      <c r="B7" s="1">
        <f>100*(Data!S33/Data!S32-1)</f>
        <v>35.509918547521167</v>
      </c>
      <c r="C7" s="1">
        <f>100*(Data!R33/Data!R32-1)</f>
        <v>21.19372621078881</v>
      </c>
      <c r="D7" s="6"/>
    </row>
    <row r="8" spans="1:4" x14ac:dyDescent="0.3">
      <c r="A8" s="3" t="s">
        <v>30</v>
      </c>
      <c r="B8" s="1">
        <f>100*(Data!S34/Data!S33-1)</f>
        <v>81.003509642512711</v>
      </c>
      <c r="C8" s="1">
        <f>100*(Data!R34/Data!R33-1)</f>
        <v>18.911601462027882</v>
      </c>
      <c r="D8" s="6"/>
    </row>
    <row r="9" spans="1:4" x14ac:dyDescent="0.3">
      <c r="A9" s="3" t="s">
        <v>31</v>
      </c>
      <c r="B9" s="1">
        <f>100*(Data!S35/Data!S34-1)</f>
        <v>36.479790933833286</v>
      </c>
      <c r="C9" s="1">
        <f>100*(Data!R35/Data!R34-1)</f>
        <v>91.58469945355192</v>
      </c>
      <c r="D9" s="6"/>
    </row>
    <row r="10" spans="1:4" x14ac:dyDescent="0.3">
      <c r="A10" s="3" t="s">
        <v>32</v>
      </c>
      <c r="B10" s="1">
        <f>100*(Data!S36/Data!S35-1)</f>
        <v>31.017149040813628</v>
      </c>
      <c r="C10" s="1">
        <f>100*(Data!R36/Data!R35-1)</f>
        <v>96.356246434683385</v>
      </c>
      <c r="D10" s="6"/>
    </row>
    <row r="11" spans="1:4" x14ac:dyDescent="0.3">
      <c r="A11" s="3" t="s">
        <v>33</v>
      </c>
      <c r="B11" s="1">
        <f>100*(Data!S37/Data!S36-1)</f>
        <v>31.856877371683368</v>
      </c>
      <c r="C11" s="1">
        <f>100*(Data!R37/Data!R36-1)</f>
        <v>15.730955925966272</v>
      </c>
      <c r="D11" s="6"/>
    </row>
    <row r="12" spans="1:4" x14ac:dyDescent="0.3">
      <c r="A12" s="3" t="s">
        <v>34</v>
      </c>
      <c r="B12" s="1">
        <f>100*(Data!S38/Data!S37-1)</f>
        <v>45.940621169966043</v>
      </c>
      <c r="C12" s="1">
        <f>100*(Data!R38/Data!R37-1)</f>
        <v>10.528834336577543</v>
      </c>
      <c r="D12" s="6"/>
    </row>
    <row r="13" spans="1:4" x14ac:dyDescent="0.3">
      <c r="A13" s="3" t="s">
        <v>35</v>
      </c>
      <c r="B13" s="1">
        <f>100*(Data!S39/Data!S38-1)</f>
        <v>70.83570805765649</v>
      </c>
      <c r="C13" s="1">
        <f>100*(Data!R39/Data!R38-1)</f>
        <v>65.32975625220314</v>
      </c>
      <c r="D13" s="6"/>
    </row>
    <row r="14" spans="1:4" x14ac:dyDescent="0.3">
      <c r="A14" s="3" t="s">
        <v>36</v>
      </c>
      <c r="B14" s="1">
        <f>100*(Data!S40/Data!S39-1)</f>
        <v>56.615622668078871</v>
      </c>
      <c r="C14" s="1">
        <f>100*(Data!R40/Data!R39-1)</f>
        <v>24.855974380181856</v>
      </c>
      <c r="D14" s="6"/>
    </row>
    <row r="15" spans="1:4" x14ac:dyDescent="0.3">
      <c r="A15" s="3" t="s">
        <v>37</v>
      </c>
      <c r="B15" s="1">
        <f>100*(Data!S41/Data!S40-1)</f>
        <v>103.24309123320941</v>
      </c>
      <c r="C15" s="1">
        <f>100*(Data!R41/Data!R40-1)</f>
        <v>92.06072872637921</v>
      </c>
      <c r="D15" s="6"/>
    </row>
    <row r="16" spans="1:4" x14ac:dyDescent="0.3">
      <c r="A16" s="3" t="s">
        <v>38</v>
      </c>
      <c r="B16" s="1">
        <f>100*(Data!S42/Data!S41-1)</f>
        <v>37.609205153912548</v>
      </c>
      <c r="C16" s="1">
        <f>100*(Data!R42/Data!R41-1)</f>
        <v>79.298650971864774</v>
      </c>
      <c r="D16" s="6"/>
    </row>
    <row r="17" spans="1:4" x14ac:dyDescent="0.3">
      <c r="A17" s="3" t="s">
        <v>39</v>
      </c>
      <c r="B17" s="1">
        <f>100*(Data!S43/Data!S42-1)</f>
        <v>29.905922934463923</v>
      </c>
      <c r="C17" s="1">
        <f>100*(Data!R43/Data!R42-1)</f>
        <v>23.71756107545384</v>
      </c>
      <c r="D17" s="6"/>
    </row>
    <row r="18" spans="1:4" x14ac:dyDescent="0.3">
      <c r="A18" s="3" t="s">
        <v>40</v>
      </c>
      <c r="B18" s="1">
        <f>100*(Data!S44/Data!S43-1)</f>
        <v>20.028279794138658</v>
      </c>
      <c r="C18" s="1">
        <f>100*(Data!R44/Data!R43-1)</f>
        <v>32.083491265085115</v>
      </c>
      <c r="D18" s="6"/>
    </row>
    <row r="19" spans="1:4" x14ac:dyDescent="0.3">
      <c r="A19" s="3" t="s">
        <v>41</v>
      </c>
      <c r="B19" s="1">
        <f>100*(Data!S45/Data!S44-1)</f>
        <v>13.431053458954967</v>
      </c>
      <c r="C19" s="1">
        <f>100*(Data!R45/Data!R44-1)</f>
        <v>17.940455847999083</v>
      </c>
      <c r="D19" s="6"/>
    </row>
    <row r="20" spans="1:4" x14ac:dyDescent="0.3">
      <c r="A20" s="3" t="s">
        <v>42</v>
      </c>
      <c r="B20" s="1">
        <f>100*(Data!S46/Data!S45-1)</f>
        <v>12.281757564997386</v>
      </c>
      <c r="C20" s="1">
        <f>100*(Data!R46/Data!R45-1)</f>
        <v>11.871401753216837</v>
      </c>
      <c r="D20" s="6"/>
    </row>
    <row r="21" spans="1:4" x14ac:dyDescent="0.3">
      <c r="A21" s="3" t="s">
        <v>43</v>
      </c>
      <c r="B21" s="1">
        <f>100*(Data!S47/Data!S46-1)</f>
        <v>31.215488150848913</v>
      </c>
      <c r="C21" s="1">
        <f>100*(Data!R47/Data!R46-1)</f>
        <v>18.875714983649239</v>
      </c>
      <c r="D21" s="6"/>
    </row>
    <row r="22" spans="1:4" x14ac:dyDescent="0.3">
      <c r="A22" s="3" t="s">
        <v>44</v>
      </c>
      <c r="B22" s="1">
        <f>100*(Data!S48/Data!S47-1)</f>
        <v>27.084204782912892</v>
      </c>
      <c r="C22" s="1">
        <f>100*(Data!R48/Data!R47-1)</f>
        <v>43.442130848638307</v>
      </c>
      <c r="D22" s="6"/>
    </row>
    <row r="23" spans="1:4" x14ac:dyDescent="0.3">
      <c r="A23" s="3" t="s">
        <v>45</v>
      </c>
      <c r="B23" s="1">
        <f>100*(Data!S49/Data!S48-1)</f>
        <v>19.184941208196051</v>
      </c>
      <c r="C23" s="1">
        <f>100*(Data!R49/Data!R48-1)</f>
        <v>54.725642065721992</v>
      </c>
      <c r="D23" s="6"/>
    </row>
    <row r="24" spans="1:4" x14ac:dyDescent="0.3">
      <c r="A24" s="3" t="s">
        <v>46</v>
      </c>
      <c r="B24" s="1">
        <f>100*(Data!S50/Data!S49-1)</f>
        <v>14.358336818044414</v>
      </c>
      <c r="C24" s="1">
        <f>100*(Data!R50/Data!R49-1)</f>
        <v>36.578516264919259</v>
      </c>
      <c r="D24" s="6"/>
    </row>
    <row r="25" spans="1:4" x14ac:dyDescent="0.3">
      <c r="A25" s="3" t="s">
        <v>47</v>
      </c>
      <c r="B25" s="1">
        <f>100*(Data!S51/Data!S50-1)</f>
        <v>16.999999999999993</v>
      </c>
      <c r="C25" s="1">
        <f>100*(Data!R51/Data!R50-1)</f>
        <v>89.847498286497611</v>
      </c>
      <c r="D25" s="6"/>
    </row>
    <row r="26" spans="1:4" x14ac:dyDescent="0.3">
      <c r="A26" s="3" t="s">
        <v>48</v>
      </c>
      <c r="B26" s="1">
        <f>100*(Data!S52/Data!S51-1)</f>
        <v>22.500000000000007</v>
      </c>
      <c r="C26" s="1">
        <f>100*(Data!R52/Data!R51-1)</f>
        <v>48.041427862268151</v>
      </c>
      <c r="D26" s="6"/>
    </row>
    <row r="27" spans="1:4" x14ac:dyDescent="0.3">
      <c r="A27" s="3" t="s">
        <v>49</v>
      </c>
      <c r="B27" s="1">
        <f>100*(Data!S53/Data!S52-1)</f>
        <v>31.899999999999995</v>
      </c>
      <c r="C27" s="1">
        <f>100*(Data!R53/Data!R52-1)</f>
        <v>27.857458580377692</v>
      </c>
      <c r="D27" s="6"/>
    </row>
    <row r="28" spans="1:4" x14ac:dyDescent="0.3">
      <c r="A28" s="3" t="s">
        <v>50</v>
      </c>
      <c r="B28" s="1">
        <f>100*(Data!S54/Data!S53-1)</f>
        <v>26.900000000000013</v>
      </c>
      <c r="C28" s="1">
        <f>100*(Data!R54/Data!R53-1)</f>
        <v>24.464153732446412</v>
      </c>
      <c r="D28" s="6"/>
    </row>
    <row r="29" spans="1:4" x14ac:dyDescent="0.3">
      <c r="A29" s="3" t="s">
        <v>51</v>
      </c>
      <c r="B29" s="1">
        <f>100*(Data!S55/Data!S54-1)</f>
        <v>27.400000000000002</v>
      </c>
      <c r="C29" s="1">
        <f>100*(Data!R55/Data!R54-1)</f>
        <v>23.025055551298745</v>
      </c>
      <c r="D29" s="6"/>
    </row>
    <row r="30" spans="1:4" x14ac:dyDescent="0.3">
      <c r="A30" s="3" t="s">
        <v>52</v>
      </c>
      <c r="B30" s="1">
        <f>100*(Data!S56/Data!S55-1)</f>
        <v>29.000000000000004</v>
      </c>
      <c r="C30" s="1">
        <f>100*(Data!R56/Data!R55-1)</f>
        <v>50.059946437468852</v>
      </c>
      <c r="D30" s="6"/>
    </row>
    <row r="31" spans="1:4" x14ac:dyDescent="0.3">
      <c r="B31" s="1"/>
      <c r="C31" s="1"/>
      <c r="D31" s="6"/>
    </row>
    <row r="32" spans="1:4" x14ac:dyDescent="0.3">
      <c r="B32" s="1"/>
      <c r="C32" s="1"/>
      <c r="D32" s="6"/>
    </row>
    <row r="33" spans="2:4" x14ac:dyDescent="0.3">
      <c r="B33" s="1"/>
      <c r="C33" s="1"/>
      <c r="D33" s="6"/>
    </row>
    <row r="34" spans="2:4" x14ac:dyDescent="0.3">
      <c r="B34" s="1"/>
      <c r="C34" s="1"/>
      <c r="D34" s="6"/>
    </row>
    <row r="35" spans="2:4" x14ac:dyDescent="0.3">
      <c r="B35" s="1"/>
      <c r="C35" s="1"/>
      <c r="D35" s="6"/>
    </row>
    <row r="36" spans="2:4" x14ac:dyDescent="0.3">
      <c r="B36" s="1"/>
      <c r="C36" s="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9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132</v>
      </c>
    </row>
    <row r="3" spans="1:4" x14ac:dyDescent="0.3">
      <c r="B3" s="3" t="s">
        <v>133</v>
      </c>
      <c r="C3" s="1" t="s">
        <v>134</v>
      </c>
    </row>
    <row r="4" spans="1:4" x14ac:dyDescent="0.3">
      <c r="A4" s="3" t="s">
        <v>53</v>
      </c>
      <c r="B4" s="1">
        <f>100*(Data!S57/Data!S56-1)</f>
        <v>19.500000000000007</v>
      </c>
      <c r="C4" s="1">
        <f>100*(Data!R57/Data!R56-1)</f>
        <v>42.972466783225862</v>
      </c>
      <c r="D4" s="6"/>
    </row>
    <row r="5" spans="1:4" x14ac:dyDescent="0.3">
      <c r="A5" s="3" t="s">
        <v>54</v>
      </c>
      <c r="B5" s="1">
        <f>100*(Data!S58/Data!S57-1)</f>
        <v>52.700000000000017</v>
      </c>
      <c r="C5" s="1">
        <f>100*(Data!R58/Data!R57-1)</f>
        <v>67.338466786173058</v>
      </c>
      <c r="D5" s="6"/>
    </row>
    <row r="6" spans="1:4" x14ac:dyDescent="0.3">
      <c r="A6" s="3" t="s">
        <v>55</v>
      </c>
      <c r="B6" s="1">
        <f>100*(Data!S59/Data!S58-1)</f>
        <v>64.699999999999974</v>
      </c>
      <c r="C6" s="1">
        <f>100*(Data!R59/Data!R58-1)</f>
        <v>64.371117081717813</v>
      </c>
      <c r="D6" s="6"/>
    </row>
    <row r="7" spans="1:4" x14ac:dyDescent="0.3">
      <c r="A7" s="3" t="s">
        <v>56</v>
      </c>
      <c r="B7" s="1">
        <f>100*(Data!S60/Data!S59-1)</f>
        <v>180.9</v>
      </c>
      <c r="C7" s="1">
        <f>100*(Data!R60/Data!R59-1)</f>
        <v>111.20815899100664</v>
      </c>
      <c r="D7" s="6"/>
    </row>
    <row r="8" spans="1:4" x14ac:dyDescent="0.3">
      <c r="A8" s="3" t="s">
        <v>57</v>
      </c>
      <c r="B8" s="1">
        <f>100*(Data!S61/Data!S60-1)</f>
        <v>550</v>
      </c>
      <c r="C8" s="1">
        <f>100*(Data!R61/Data!R60-1)</f>
        <v>236.0178365455636</v>
      </c>
      <c r="D8" s="6"/>
    </row>
    <row r="9" spans="1:4" x14ac:dyDescent="0.3">
      <c r="B9" s="1"/>
      <c r="C9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6" t="s">
        <v>152</v>
      </c>
    </row>
    <row r="3" spans="1:4" x14ac:dyDescent="0.3">
      <c r="B3" s="16" t="s">
        <v>152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accounting'!AN6</f>
        <v>0.96914696436267289</v>
      </c>
      <c r="C5" s="1"/>
      <c r="D5" s="6"/>
    </row>
    <row r="6" spans="1:4" x14ac:dyDescent="0.3">
      <c r="A6" s="3" t="s">
        <v>3</v>
      </c>
      <c r="B6" s="1">
        <f>100*'Data budget accounting'!AN7</f>
        <v>-0.79717929513612318</v>
      </c>
      <c r="C6" s="1"/>
      <c r="D6" s="6"/>
    </row>
    <row r="7" spans="1:4" x14ac:dyDescent="0.3">
      <c r="A7" s="3" t="s">
        <v>4</v>
      </c>
      <c r="B7" s="1">
        <f>100*'Data budget accounting'!AN8</f>
        <v>-0.60791778481512904</v>
      </c>
      <c r="C7" s="1"/>
      <c r="D7" s="6"/>
    </row>
    <row r="8" spans="1:4" x14ac:dyDescent="0.3">
      <c r="A8" s="3" t="s">
        <v>5</v>
      </c>
      <c r="B8" s="1">
        <f>100*'Data budget accounting'!AN9</f>
        <v>-1.283923871637451</v>
      </c>
      <c r="C8" s="1"/>
      <c r="D8" s="6"/>
    </row>
    <row r="9" spans="1:4" x14ac:dyDescent="0.3">
      <c r="A9" s="3" t="s">
        <v>6</v>
      </c>
      <c r="B9" s="1">
        <f>100*'Data budget accounting'!AN10</f>
        <v>1.2421684149983153E-2</v>
      </c>
      <c r="C9" s="1"/>
      <c r="D9" s="6"/>
    </row>
    <row r="10" spans="1:4" x14ac:dyDescent="0.3">
      <c r="A10" s="3" t="s">
        <v>7</v>
      </c>
      <c r="B10" s="1">
        <f>100*'Data budget accounting'!AN11</f>
        <v>-6.5696950724935393E-2</v>
      </c>
      <c r="C10" s="1"/>
      <c r="D10" s="6"/>
    </row>
    <row r="11" spans="1:4" x14ac:dyDescent="0.3">
      <c r="A11" s="3" t="s">
        <v>8</v>
      </c>
      <c r="B11" s="1">
        <f>100*'Data budget accounting'!AN12</f>
        <v>0.4641308759802929</v>
      </c>
      <c r="C11" s="1"/>
      <c r="D11" s="6"/>
    </row>
    <row r="12" spans="1:4" x14ac:dyDescent="0.3">
      <c r="A12" s="3" t="s">
        <v>9</v>
      </c>
      <c r="B12" s="1">
        <f>100*'Data budget accounting'!AN13</f>
        <v>0.50108632825590327</v>
      </c>
      <c r="C12" s="1"/>
      <c r="D12" s="6"/>
    </row>
    <row r="13" spans="1:4" x14ac:dyDescent="0.3">
      <c r="A13" s="3" t="s">
        <v>10</v>
      </c>
      <c r="B13" s="1">
        <f>100*'Data budget accounting'!AN14</f>
        <v>0.94549709733150678</v>
      </c>
      <c r="C13" s="1"/>
      <c r="D13" s="6"/>
    </row>
    <row r="14" spans="1:4" x14ac:dyDescent="0.3">
      <c r="A14" s="3" t="s">
        <v>11</v>
      </c>
      <c r="B14" s="1">
        <f>100*'Data budget accounting'!AN15</f>
        <v>0.14306992744497829</v>
      </c>
      <c r="C14" s="1"/>
      <c r="D14" s="6"/>
    </row>
    <row r="15" spans="1:4" x14ac:dyDescent="0.3">
      <c r="A15" s="3" t="s">
        <v>12</v>
      </c>
      <c r="B15" s="1">
        <f>100*'Data budget accounting'!AN16</f>
        <v>-0.1492348824166892</v>
      </c>
      <c r="C15" s="1"/>
      <c r="D15" s="6"/>
    </row>
    <row r="16" spans="1:4" x14ac:dyDescent="0.3">
      <c r="A16" s="3" t="s">
        <v>13</v>
      </c>
      <c r="B16" s="1">
        <f>100*'Data budget accounting'!AN17</f>
        <v>-8.4767487549049919E-2</v>
      </c>
      <c r="C16" s="1"/>
      <c r="D16" s="6"/>
    </row>
    <row r="17" spans="1:4" x14ac:dyDescent="0.3">
      <c r="A17" s="3" t="s">
        <v>14</v>
      </c>
      <c r="B17" s="1">
        <f>100*'Data budget accounting'!AN18</f>
        <v>-0.21015870891670022</v>
      </c>
      <c r="C17" s="1"/>
      <c r="D17" s="6"/>
    </row>
    <row r="18" spans="1:4" x14ac:dyDescent="0.3">
      <c r="A18" s="3" t="s">
        <v>15</v>
      </c>
      <c r="B18" s="1">
        <f>100*'Data budget accounting'!AN19</f>
        <v>0.31945548451734751</v>
      </c>
      <c r="C18" s="1"/>
      <c r="D18" s="6"/>
    </row>
    <row r="19" spans="1:4" x14ac:dyDescent="0.3">
      <c r="A19" s="3" t="s">
        <v>16</v>
      </c>
      <c r="B19" s="1">
        <f>100*'Data budget accounting'!AN20</f>
        <v>0.82454721041178702</v>
      </c>
      <c r="C19" s="1"/>
      <c r="D19" s="6"/>
    </row>
    <row r="20" spans="1:4" x14ac:dyDescent="0.3">
      <c r="A20" s="3" t="s">
        <v>17</v>
      </c>
      <c r="B20" s="1">
        <f>100*'Data budget accounting'!AN21</f>
        <v>0.3144842285516869</v>
      </c>
      <c r="C20" s="1"/>
      <c r="D20" s="6"/>
    </row>
    <row r="21" spans="1:4" x14ac:dyDescent="0.3">
      <c r="A21" s="3" t="s">
        <v>18</v>
      </c>
      <c r="B21" s="1">
        <f>100*'Data budget accounting'!AN22</f>
        <v>2.7205359611869047</v>
      </c>
      <c r="C21" s="1"/>
      <c r="D21" s="6"/>
    </row>
    <row r="22" spans="1:4" x14ac:dyDescent="0.3">
      <c r="A22" s="3" t="s">
        <v>19</v>
      </c>
      <c r="B22" s="1">
        <f>100*'Data budget accounting'!AN23</f>
        <v>1.1163343867380493</v>
      </c>
      <c r="C22" s="1"/>
      <c r="D22" s="6"/>
    </row>
    <row r="23" spans="1:4" x14ac:dyDescent="0.3">
      <c r="A23" s="3" t="s">
        <v>20</v>
      </c>
      <c r="B23" s="1">
        <f>100*'Data budget accounting'!AN24</f>
        <v>-1.1537386097633884</v>
      </c>
      <c r="C23" s="1"/>
      <c r="D23" s="6"/>
    </row>
    <row r="24" spans="1:4" x14ac:dyDescent="0.3">
      <c r="A24" s="3" t="s">
        <v>21</v>
      </c>
      <c r="B24" s="1">
        <f>100*'Data budget accounting'!AN25</f>
        <v>-1.4346585025870593</v>
      </c>
      <c r="C24" s="1"/>
      <c r="D24" s="6"/>
    </row>
    <row r="25" spans="1:4" x14ac:dyDescent="0.3">
      <c r="A25" s="3" t="s">
        <v>22</v>
      </c>
      <c r="B25" s="1">
        <f>100*'Data budget accounting'!AN26</f>
        <v>1.2671594627206324</v>
      </c>
      <c r="C25" s="1"/>
      <c r="D25" s="6"/>
    </row>
    <row r="26" spans="1:4" x14ac:dyDescent="0.3">
      <c r="A26" s="3" t="s">
        <v>23</v>
      </c>
      <c r="B26" s="1">
        <f>100*'Data budget accounting'!AN27</f>
        <v>1.2175702811384608</v>
      </c>
      <c r="C26" s="1"/>
      <c r="D26" s="6"/>
    </row>
    <row r="27" spans="1:4" x14ac:dyDescent="0.3">
      <c r="A27" s="3" t="s">
        <v>24</v>
      </c>
      <c r="B27" s="1">
        <f>100*'Data budget accounting'!AN28</f>
        <v>1.2641783168892444</v>
      </c>
      <c r="C27" s="1"/>
      <c r="D27" s="6"/>
    </row>
    <row r="28" spans="1:4" x14ac:dyDescent="0.3">
      <c r="A28" s="3" t="s">
        <v>25</v>
      </c>
      <c r="B28" s="1">
        <f>100*'Data budget accounting'!AN29</f>
        <v>0.22271515179009271</v>
      </c>
      <c r="C28" s="1"/>
      <c r="D28" s="6"/>
    </row>
    <row r="29" spans="1:4" x14ac:dyDescent="0.3">
      <c r="A29" s="3" t="s">
        <v>26</v>
      </c>
      <c r="B29" s="1">
        <f>100*'Data budget accounting'!AN30</f>
        <v>2.4873758958186096</v>
      </c>
      <c r="C29" s="1"/>
      <c r="D29" s="6"/>
    </row>
    <row r="30" spans="1:4" x14ac:dyDescent="0.3">
      <c r="A30" s="3" t="s">
        <v>27</v>
      </c>
      <c r="B30" s="1">
        <f>100*'Data budget accounting'!AN31</f>
        <v>2.4327701053133532</v>
      </c>
      <c r="C30" s="1"/>
      <c r="D30" s="6"/>
    </row>
    <row r="31" spans="1:4" x14ac:dyDescent="0.3">
      <c r="A31" s="3" t="s">
        <v>28</v>
      </c>
      <c r="B31" s="1">
        <f>100*'Data budget accounting'!AN32</f>
        <v>-3.576338534934477</v>
      </c>
      <c r="C31" s="1"/>
      <c r="D31" s="6"/>
    </row>
    <row r="32" spans="1:4" x14ac:dyDescent="0.3">
      <c r="A32" s="3" t="s">
        <v>29</v>
      </c>
      <c r="B32" s="1">
        <f>100*'Data budget accounting'!AN33</f>
        <v>-1.014911267265113</v>
      </c>
      <c r="C32" s="1"/>
      <c r="D32" s="6"/>
    </row>
    <row r="33" spans="1:4" x14ac:dyDescent="0.3">
      <c r="A33" s="3" t="s">
        <v>30</v>
      </c>
      <c r="B33" s="1">
        <f>100*'Data budget accounting'!AN34</f>
        <v>-2.1221637631344534</v>
      </c>
      <c r="C33" s="1"/>
      <c r="D33" s="6"/>
    </row>
    <row r="34" spans="1:4" x14ac:dyDescent="0.3">
      <c r="A34" s="3" t="s">
        <v>31</v>
      </c>
      <c r="B34" s="1">
        <f>100*'Data budget accounting'!AN35</f>
        <v>-1.5844484356809976</v>
      </c>
      <c r="C34" s="1"/>
      <c r="D34" s="6"/>
    </row>
    <row r="35" spans="1:4" x14ac:dyDescent="0.3">
      <c r="A35" s="3" t="s">
        <v>32</v>
      </c>
      <c r="B35" s="1">
        <f>100*'Data budget accounting'!AN36</f>
        <v>2.5155197296762215</v>
      </c>
      <c r="C35" s="1"/>
      <c r="D35" s="6"/>
    </row>
    <row r="36" spans="1:4" x14ac:dyDescent="0.3">
      <c r="A36" s="3" t="s">
        <v>33</v>
      </c>
      <c r="B36" s="1">
        <f>100*'Data budget accounting'!AN37</f>
        <v>-6.2060434594881375</v>
      </c>
      <c r="C36" s="1"/>
      <c r="D36" s="6"/>
    </row>
    <row r="37" spans="1:4" x14ac:dyDescent="0.3">
      <c r="A37" s="3" t="s">
        <v>34</v>
      </c>
      <c r="B37" s="1">
        <f>100*'Data budget accounting'!AN38</f>
        <v>6.5629560541252037</v>
      </c>
      <c r="C37" s="1"/>
      <c r="D37" s="6"/>
    </row>
    <row r="38" spans="1:4" x14ac:dyDescent="0.3">
      <c r="A38" s="3" t="s">
        <v>35</v>
      </c>
      <c r="B38" s="1">
        <f>100*'Data budget accounting'!AN39</f>
        <v>4.0654245612244839</v>
      </c>
      <c r="C38" s="1"/>
      <c r="D38" s="6"/>
    </row>
    <row r="39" spans="1:4" x14ac:dyDescent="0.3">
      <c r="A39" s="3" t="s">
        <v>36</v>
      </c>
      <c r="B39" s="1">
        <f>100*'Data budget accounting'!AN40</f>
        <v>-2.8330196363747842</v>
      </c>
      <c r="C39" s="1"/>
      <c r="D39" s="6"/>
    </row>
    <row r="40" spans="1:4" x14ac:dyDescent="0.3">
      <c r="A40" s="3" t="s">
        <v>37</v>
      </c>
      <c r="B40" s="1">
        <f>100*'Data budget accounting'!AN41</f>
        <v>-3.3511206588534517</v>
      </c>
      <c r="C40" s="1"/>
      <c r="D40" s="6"/>
    </row>
    <row r="41" spans="1:4" x14ac:dyDescent="0.3">
      <c r="A41" s="3" t="s">
        <v>38</v>
      </c>
      <c r="B41" s="1">
        <f>100*'Data budget accounting'!AN42</f>
        <v>-2.6576183477305269</v>
      </c>
      <c r="C41" s="1"/>
      <c r="D41" s="6"/>
    </row>
    <row r="42" spans="1:4" x14ac:dyDescent="0.3">
      <c r="A42" s="3" t="s">
        <v>39</v>
      </c>
      <c r="B42" s="1">
        <f>100*'Data budget accounting'!AN43</f>
        <v>-0.52568719771806938</v>
      </c>
      <c r="C42" s="1"/>
      <c r="D42" s="6"/>
    </row>
    <row r="43" spans="1:4" x14ac:dyDescent="0.3">
      <c r="A43" s="3" t="s">
        <v>40</v>
      </c>
      <c r="B43" s="1">
        <f>100*'Data budget accounting'!AN44</f>
        <v>1.352316043327366</v>
      </c>
      <c r="C43" s="1"/>
      <c r="D43" s="6"/>
    </row>
    <row r="44" spans="1:4" x14ac:dyDescent="0.3">
      <c r="A44" s="3" t="s">
        <v>41</v>
      </c>
      <c r="B44" s="1">
        <f>100*'Data budget accounting'!AN45</f>
        <v>2.8048410882218184</v>
      </c>
      <c r="C44" s="1"/>
      <c r="D44" s="6"/>
    </row>
    <row r="45" spans="1:4" x14ac:dyDescent="0.3">
      <c r="A45" s="3" t="s">
        <v>42</v>
      </c>
      <c r="B45" s="1">
        <f>100*'Data budget accounting'!AN46</f>
        <v>3.3171427222238177</v>
      </c>
      <c r="C45" s="1"/>
      <c r="D45" s="6"/>
    </row>
    <row r="46" spans="1:4" x14ac:dyDescent="0.3">
      <c r="A46" s="3" t="s">
        <v>43</v>
      </c>
      <c r="B46" s="1">
        <f>100*'Data budget accounting'!AN47</f>
        <v>2.6895921448007565</v>
      </c>
      <c r="C46" s="1"/>
      <c r="D46" s="6"/>
    </row>
    <row r="47" spans="1:4" x14ac:dyDescent="0.3">
      <c r="A47" s="3" t="s">
        <v>44</v>
      </c>
      <c r="B47" s="1">
        <f>100*'Data budget accounting'!AN48</f>
        <v>2.9274218380035326</v>
      </c>
      <c r="C47" s="1"/>
      <c r="D47" s="6"/>
    </row>
    <row r="48" spans="1:4" x14ac:dyDescent="0.3">
      <c r="A48" s="3" t="s">
        <v>45</v>
      </c>
      <c r="B48" s="1">
        <f>100*'Data budget accounting'!AN49</f>
        <v>-3.8422604690042244</v>
      </c>
      <c r="C48" s="1"/>
      <c r="D48" s="6"/>
    </row>
    <row r="49" spans="1:4" x14ac:dyDescent="0.3">
      <c r="A49" s="3" t="s">
        <v>46</v>
      </c>
      <c r="B49" s="1">
        <f>100*'Data budget accounting'!AN50</f>
        <v>-2.8916639199751599</v>
      </c>
      <c r="C49" s="1"/>
      <c r="D49" s="6"/>
    </row>
    <row r="50" spans="1:4" x14ac:dyDescent="0.3">
      <c r="A50" s="3" t="s">
        <v>47</v>
      </c>
      <c r="B50" s="1">
        <f>100*'Data budget accounting'!AN51</f>
        <v>-1.786998414828858</v>
      </c>
      <c r="C50" s="1"/>
      <c r="D50" s="6"/>
    </row>
    <row r="51" spans="1:4" x14ac:dyDescent="0.3">
      <c r="A51" s="3" t="s">
        <v>48</v>
      </c>
      <c r="B51" s="1">
        <f>100*'Data budget accounting'!AN52</f>
        <v>-1.9186617057229391</v>
      </c>
      <c r="C51" s="1"/>
      <c r="D51" s="6"/>
    </row>
    <row r="52" spans="1:4" x14ac:dyDescent="0.3">
      <c r="A52" s="3" t="s">
        <v>49</v>
      </c>
      <c r="B52" s="1">
        <f>100*'Data budget accounting'!AN53</f>
        <v>-2.7737402664240149</v>
      </c>
      <c r="C52" s="1"/>
      <c r="D52" s="6"/>
    </row>
    <row r="53" spans="1:4" x14ac:dyDescent="0.3">
      <c r="A53" s="3" t="s">
        <v>50</v>
      </c>
      <c r="B53" s="1">
        <f>100*'Data budget accounting'!AN54</f>
        <v>3.0096381171493567</v>
      </c>
      <c r="C53" s="1"/>
      <c r="D53" s="6"/>
    </row>
    <row r="54" spans="1:4" x14ac:dyDescent="0.3">
      <c r="A54" s="3" t="s">
        <v>51</v>
      </c>
      <c r="B54" s="1">
        <f>100*'Data budget accounting'!AN55</f>
        <v>1.3494486274307187</v>
      </c>
      <c r="C54" s="1"/>
      <c r="D54" s="6"/>
    </row>
    <row r="55" spans="1:4" x14ac:dyDescent="0.3">
      <c r="A55" s="3" t="s">
        <v>52</v>
      </c>
      <c r="B55" s="1">
        <f>100*'Data budget accounting'!AN56</f>
        <v>2.4600926372702863</v>
      </c>
      <c r="C55" s="1"/>
      <c r="D55" s="6"/>
    </row>
    <row r="56" spans="1:4" x14ac:dyDescent="0.3">
      <c r="A56" s="3" t="s">
        <v>53</v>
      </c>
      <c r="B56" s="1">
        <f>100*'Data budget accounting'!AN57</f>
        <v>4.2432320053283696</v>
      </c>
      <c r="C56" s="1"/>
      <c r="D56" s="6"/>
    </row>
    <row r="57" spans="1:4" x14ac:dyDescent="0.3">
      <c r="A57" s="3" t="s">
        <v>54</v>
      </c>
      <c r="B57" s="1">
        <f>100*'Data budget accounting'!AN58</f>
        <v>4.1503244779487023</v>
      </c>
      <c r="C57" s="1"/>
      <c r="D57" s="6"/>
    </row>
    <row r="58" spans="1:4" x14ac:dyDescent="0.3">
      <c r="A58" s="3" t="s">
        <v>55</v>
      </c>
      <c r="B58" s="1">
        <f>100*'Data budget accounting'!AN59</f>
        <v>-0.2937125360847781</v>
      </c>
      <c r="C58" s="1"/>
      <c r="D58" s="6"/>
    </row>
    <row r="59" spans="1:4" x14ac:dyDescent="0.3">
      <c r="A59" s="3" t="s">
        <v>56</v>
      </c>
      <c r="B59" s="1">
        <f>100*'Data budget accounting'!AN60</f>
        <v>-5.9284439960996362</v>
      </c>
      <c r="C59" s="1"/>
      <c r="D59" s="6"/>
    </row>
    <row r="60" spans="1:4" x14ac:dyDescent="0.3">
      <c r="A60" s="3" t="s">
        <v>57</v>
      </c>
      <c r="B60" s="1">
        <f>100*'Data budget accounting'!AN61</f>
        <v>-9.2211760168721977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61"/>
  <sheetViews>
    <sheetView workbookViewId="0">
      <selection activeCell="D26" sqref="D26"/>
    </sheetView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6" t="s">
        <v>153</v>
      </c>
    </row>
    <row r="3" spans="1:4" x14ac:dyDescent="0.3">
      <c r="B3" s="16" t="s">
        <v>153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accounting'!AO6</f>
        <v>-0.72851363613139042</v>
      </c>
      <c r="C5" s="1"/>
      <c r="D5" s="6"/>
    </row>
    <row r="6" spans="1:4" x14ac:dyDescent="0.3">
      <c r="A6" s="3" t="s">
        <v>3</v>
      </c>
      <c r="B6" s="1">
        <f>100*'Data budget accounting'!AO7</f>
        <v>-0.43436612198192059</v>
      </c>
      <c r="C6" s="1"/>
      <c r="D6" s="6"/>
    </row>
    <row r="7" spans="1:4" x14ac:dyDescent="0.3">
      <c r="A7" s="3" t="s">
        <v>4</v>
      </c>
      <c r="B7" s="1">
        <f>100*'Data budget accounting'!AO8</f>
        <v>-0.30779715157245668</v>
      </c>
      <c r="C7" s="1"/>
      <c r="D7" s="6"/>
    </row>
    <row r="8" spans="1:4" x14ac:dyDescent="0.3">
      <c r="A8" s="3" t="s">
        <v>5</v>
      </c>
      <c r="B8" s="1">
        <f>100*'Data budget accounting'!AO9</f>
        <v>-0.48769486893493796</v>
      </c>
      <c r="C8" s="1"/>
      <c r="D8" s="6"/>
    </row>
    <row r="9" spans="1:4" x14ac:dyDescent="0.3">
      <c r="A9" s="3" t="s">
        <v>6</v>
      </c>
      <c r="B9" s="1">
        <f>100*'Data budget accounting'!AO10</f>
        <v>0.36385065131772432</v>
      </c>
      <c r="C9" s="1"/>
      <c r="D9" s="6"/>
    </row>
    <row r="10" spans="1:4" x14ac:dyDescent="0.3">
      <c r="A10" s="3" t="s">
        <v>7</v>
      </c>
      <c r="B10" s="1">
        <f>100*'Data budget accounting'!AO11</f>
        <v>0.40723085200850795</v>
      </c>
      <c r="C10" s="1"/>
      <c r="D10" s="6"/>
    </row>
    <row r="11" spans="1:4" x14ac:dyDescent="0.3">
      <c r="A11" s="3" t="s">
        <v>8</v>
      </c>
      <c r="B11" s="1">
        <f>100*'Data budget accounting'!AO12</f>
        <v>0.24949962040220369</v>
      </c>
      <c r="C11" s="1"/>
      <c r="D11" s="6"/>
    </row>
    <row r="12" spans="1:4" x14ac:dyDescent="0.3">
      <c r="A12" s="3" t="s">
        <v>9</v>
      </c>
      <c r="B12" s="1">
        <f>100*'Data budget accounting'!AO13</f>
        <v>0.35198494142394754</v>
      </c>
      <c r="C12" s="1"/>
      <c r="D12" s="6"/>
    </row>
    <row r="13" spans="1:4" x14ac:dyDescent="0.3">
      <c r="A13" s="3" t="s">
        <v>10</v>
      </c>
      <c r="B13" s="1">
        <f>100*'Data budget accounting'!AO14</f>
        <v>0.53597520802463583</v>
      </c>
      <c r="C13" s="1"/>
      <c r="D13" s="6"/>
    </row>
    <row r="14" spans="1:4" x14ac:dyDescent="0.3">
      <c r="A14" s="3" t="s">
        <v>11</v>
      </c>
      <c r="B14" s="1">
        <f>100*'Data budget accounting'!AO15</f>
        <v>0.40591137485312773</v>
      </c>
      <c r="C14" s="1"/>
      <c r="D14" s="6"/>
    </row>
    <row r="15" spans="1:4" x14ac:dyDescent="0.3">
      <c r="A15" s="3" t="s">
        <v>12</v>
      </c>
      <c r="B15" s="1">
        <f>100*'Data budget accounting'!AO16</f>
        <v>1.0323022876640964</v>
      </c>
      <c r="C15" s="1"/>
      <c r="D15" s="6"/>
    </row>
    <row r="16" spans="1:4" x14ac:dyDescent="0.3">
      <c r="A16" s="3" t="s">
        <v>13</v>
      </c>
      <c r="B16" s="1">
        <f>100*'Data budget accounting'!AO17</f>
        <v>-0.14408434924587696</v>
      </c>
      <c r="C16" s="1"/>
      <c r="D16" s="6"/>
    </row>
    <row r="17" spans="1:4" x14ac:dyDescent="0.3">
      <c r="A17" s="3" t="s">
        <v>14</v>
      </c>
      <c r="B17" s="1">
        <f>100*'Data budget accounting'!AO18</f>
        <v>-0.52141151074408187</v>
      </c>
      <c r="C17" s="1"/>
      <c r="D17" s="6"/>
    </row>
    <row r="18" spans="1:4" x14ac:dyDescent="0.3">
      <c r="A18" s="3" t="s">
        <v>15</v>
      </c>
      <c r="B18" s="1">
        <f>100*'Data budget accounting'!AO19</f>
        <v>-1.0089522816232332</v>
      </c>
      <c r="C18" s="1"/>
      <c r="D18" s="6"/>
    </row>
    <row r="19" spans="1:4" x14ac:dyDescent="0.3">
      <c r="A19" s="3" t="s">
        <v>16</v>
      </c>
      <c r="B19" s="1">
        <f>100*'Data budget accounting'!AO20</f>
        <v>1.5993815311145447</v>
      </c>
      <c r="C19" s="1"/>
      <c r="D19" s="6"/>
    </row>
    <row r="20" spans="1:4" x14ac:dyDescent="0.3">
      <c r="A20" s="3" t="s">
        <v>17</v>
      </c>
      <c r="B20" s="1">
        <f>100*'Data budget accounting'!AO21</f>
        <v>4.525624656771102</v>
      </c>
      <c r="C20" s="1"/>
      <c r="D20" s="6"/>
    </row>
    <row r="21" spans="1:4" x14ac:dyDescent="0.3">
      <c r="A21" s="3" t="s">
        <v>18</v>
      </c>
      <c r="B21" s="1">
        <f>100*'Data budget accounting'!AO22</f>
        <v>2.3031585565006609</v>
      </c>
      <c r="C21" s="1"/>
      <c r="D21" s="6"/>
    </row>
    <row r="22" spans="1:4" x14ac:dyDescent="0.3">
      <c r="A22" s="3" t="s">
        <v>19</v>
      </c>
      <c r="B22" s="1">
        <f>100*'Data budget accounting'!AO23</f>
        <v>4.4739546448528875</v>
      </c>
      <c r="C22" s="1"/>
      <c r="D22" s="6"/>
    </row>
    <row r="23" spans="1:4" x14ac:dyDescent="0.3">
      <c r="A23" s="3" t="s">
        <v>20</v>
      </c>
      <c r="B23" s="1">
        <f>100*'Data budget accounting'!AO24</f>
        <v>6.5971559617522615E-2</v>
      </c>
      <c r="C23" s="1"/>
      <c r="D23" s="6"/>
    </row>
    <row r="24" spans="1:4" x14ac:dyDescent="0.3">
      <c r="A24" s="3" t="s">
        <v>21</v>
      </c>
      <c r="B24" s="1">
        <f>100*'Data budget accounting'!AO25</f>
        <v>0.74383880467872421</v>
      </c>
      <c r="C24" s="1"/>
      <c r="D24" s="6"/>
    </row>
    <row r="25" spans="1:4" x14ac:dyDescent="0.3">
      <c r="A25" s="3" t="s">
        <v>22</v>
      </c>
      <c r="B25" s="1">
        <f>100*'Data budget accounting'!AO26</f>
        <v>-1.4207736222218488</v>
      </c>
      <c r="C25" s="1"/>
      <c r="D25" s="6"/>
    </row>
    <row r="26" spans="1:4" x14ac:dyDescent="0.3">
      <c r="A26" s="3" t="s">
        <v>23</v>
      </c>
      <c r="B26" s="1">
        <f>100*'Data budget accounting'!AO27</f>
        <v>2.6418294503085553</v>
      </c>
      <c r="C26" s="1"/>
      <c r="D26" s="6"/>
    </row>
    <row r="27" spans="1:4" x14ac:dyDescent="0.3">
      <c r="A27" s="3" t="s">
        <v>24</v>
      </c>
      <c r="B27" s="1">
        <f>100*'Data budget accounting'!AO28</f>
        <v>3.8324880039233755</v>
      </c>
      <c r="C27" s="1"/>
      <c r="D27" s="6"/>
    </row>
    <row r="28" spans="1:4" x14ac:dyDescent="0.3">
      <c r="A28" s="3" t="s">
        <v>25</v>
      </c>
      <c r="B28" s="1">
        <f>100*'Data budget accounting'!AO29</f>
        <v>6.5470392361085858</v>
      </c>
      <c r="C28" s="1"/>
      <c r="D28" s="6"/>
    </row>
    <row r="29" spans="1:4" x14ac:dyDescent="0.3">
      <c r="A29" s="3" t="s">
        <v>26</v>
      </c>
      <c r="B29" s="1">
        <f>100*'Data budget accounting'!AO30</f>
        <v>-2.9457356715031495</v>
      </c>
      <c r="C29" s="1"/>
      <c r="D29" s="6"/>
    </row>
    <row r="30" spans="1:4" x14ac:dyDescent="0.3">
      <c r="A30" s="3" t="s">
        <v>27</v>
      </c>
      <c r="B30" s="1">
        <f>100*'Data budget accounting'!AO31</f>
        <v>18.880037801897071</v>
      </c>
      <c r="C30" s="1"/>
      <c r="D30" s="6"/>
    </row>
    <row r="31" spans="1:4" x14ac:dyDescent="0.3">
      <c r="A31" s="3" t="s">
        <v>28</v>
      </c>
      <c r="B31" s="1">
        <f>100*'Data budget accounting'!AO32</f>
        <v>-3.9335736370236489</v>
      </c>
      <c r="C31" s="1"/>
      <c r="D31" s="6"/>
    </row>
    <row r="32" spans="1:4" x14ac:dyDescent="0.3">
      <c r="A32" s="3" t="s">
        <v>29</v>
      </c>
      <c r="B32" s="1">
        <f>100*'Data budget accounting'!AO33</f>
        <v>-4.0198663318587062</v>
      </c>
      <c r="C32" s="1"/>
      <c r="D32" s="6"/>
    </row>
    <row r="33" spans="1:4" x14ac:dyDescent="0.3">
      <c r="A33" s="3" t="s">
        <v>30</v>
      </c>
      <c r="B33" s="1">
        <f>100*'Data budget accounting'!AO34</f>
        <v>4.7204621498321293</v>
      </c>
      <c r="C33" s="1"/>
      <c r="D33" s="6"/>
    </row>
    <row r="34" spans="1:4" x14ac:dyDescent="0.3">
      <c r="A34" s="3" t="s">
        <v>31</v>
      </c>
      <c r="B34" s="1">
        <f>100*'Data budget accounting'!AO35</f>
        <v>-9.1025054576099311</v>
      </c>
      <c r="C34" s="1"/>
      <c r="D34" s="6"/>
    </row>
    <row r="35" spans="1:4" x14ac:dyDescent="0.3">
      <c r="A35" s="3" t="s">
        <v>32</v>
      </c>
      <c r="B35" s="1">
        <f>100*'Data budget accounting'!AO36</f>
        <v>-5.9549380430406718</v>
      </c>
      <c r="C35" s="1"/>
      <c r="D35" s="6"/>
    </row>
    <row r="36" spans="1:4" x14ac:dyDescent="0.3">
      <c r="A36" s="3" t="s">
        <v>33</v>
      </c>
      <c r="B36" s="1">
        <f>100*'Data budget accounting'!AO37</f>
        <v>-3.7618921785199553</v>
      </c>
      <c r="C36" s="1"/>
      <c r="D36" s="6"/>
    </row>
    <row r="37" spans="1:4" x14ac:dyDescent="0.3">
      <c r="A37" s="3" t="s">
        <v>34</v>
      </c>
      <c r="B37" s="1">
        <f>100*'Data budget accounting'!AO38</f>
        <v>-2.3040949307960252</v>
      </c>
      <c r="C37" s="1"/>
      <c r="D37" s="6"/>
    </row>
    <row r="38" spans="1:4" x14ac:dyDescent="0.3">
      <c r="A38" s="3" t="s">
        <v>35</v>
      </c>
      <c r="B38" s="1">
        <f>100*'Data budget accounting'!AO39</f>
        <v>0.24400606697920491</v>
      </c>
      <c r="C38" s="1"/>
      <c r="D38" s="6"/>
    </row>
    <row r="39" spans="1:4" x14ac:dyDescent="0.3">
      <c r="A39" s="3" t="s">
        <v>36</v>
      </c>
      <c r="B39" s="1">
        <f>100*'Data budget accounting'!AO40</f>
        <v>-5.9688646303125541</v>
      </c>
      <c r="C39" s="1"/>
      <c r="D39" s="6"/>
    </row>
    <row r="40" spans="1:4" x14ac:dyDescent="0.3">
      <c r="A40" s="3" t="s">
        <v>37</v>
      </c>
      <c r="B40" s="1">
        <f>100*'Data budget accounting'!AO41</f>
        <v>-2.420211574366256</v>
      </c>
      <c r="C40" s="1"/>
      <c r="D40" s="6"/>
    </row>
    <row r="41" spans="1:4" x14ac:dyDescent="0.3">
      <c r="A41" s="3" t="s">
        <v>38</v>
      </c>
      <c r="B41" s="1">
        <f>100*'Data budget accounting'!AO42</f>
        <v>-4.5518883474478056</v>
      </c>
      <c r="C41" s="1"/>
      <c r="D41" s="6"/>
    </row>
    <row r="42" spans="1:4" x14ac:dyDescent="0.3">
      <c r="A42" s="3" t="s">
        <v>39</v>
      </c>
      <c r="B42" s="1">
        <f>100*'Data budget accounting'!AO43</f>
        <v>-1.0684977087503813</v>
      </c>
      <c r="C42" s="1"/>
      <c r="D42" s="6"/>
    </row>
    <row r="43" spans="1:4" x14ac:dyDescent="0.3">
      <c r="A43" s="3" t="s">
        <v>40</v>
      </c>
      <c r="B43" s="1">
        <f>100*'Data budget accounting'!AO44</f>
        <v>0.32063318904881472</v>
      </c>
      <c r="C43" s="1"/>
      <c r="D43" s="6"/>
    </row>
    <row r="44" spans="1:4" x14ac:dyDescent="0.3">
      <c r="A44" s="3" t="s">
        <v>41</v>
      </c>
      <c r="B44" s="1">
        <f>100*'Data budget accounting'!AO45</f>
        <v>-2.1497979475692484</v>
      </c>
      <c r="C44" s="1"/>
      <c r="D44" s="6"/>
    </row>
    <row r="45" spans="1:4" x14ac:dyDescent="0.3">
      <c r="A45" s="3" t="s">
        <v>42</v>
      </c>
      <c r="B45" s="1">
        <f>100*'Data budget accounting'!AO46</f>
        <v>-0.64601598973059637</v>
      </c>
      <c r="C45" s="1"/>
      <c r="D45" s="6"/>
    </row>
    <row r="46" spans="1:4" x14ac:dyDescent="0.3">
      <c r="A46" s="3" t="s">
        <v>43</v>
      </c>
      <c r="B46" s="1">
        <f>100*'Data budget accounting'!AO47</f>
        <v>2.0898735995574329</v>
      </c>
      <c r="C46" s="1"/>
      <c r="D46" s="6"/>
    </row>
    <row r="47" spans="1:4" x14ac:dyDescent="0.3">
      <c r="A47" s="3" t="s">
        <v>44</v>
      </c>
      <c r="B47" s="1">
        <f>100*'Data budget accounting'!AO48</f>
        <v>4.2811796507553002</v>
      </c>
      <c r="C47" s="1"/>
      <c r="D47" s="6"/>
    </row>
    <row r="48" spans="1:4" x14ac:dyDescent="0.3">
      <c r="A48" s="3" t="s">
        <v>45</v>
      </c>
      <c r="B48" s="1">
        <f>100*'Data budget accounting'!AO49</f>
        <v>-2.3798485789625552</v>
      </c>
      <c r="C48" s="1"/>
      <c r="D48" s="6"/>
    </row>
    <row r="49" spans="1:4" x14ac:dyDescent="0.3">
      <c r="A49" s="3" t="s">
        <v>46</v>
      </c>
      <c r="B49" s="1">
        <f>100*'Data budget accounting'!AO50</f>
        <v>-9.7681892763458386E-2</v>
      </c>
      <c r="C49" s="1"/>
      <c r="D49" s="6"/>
    </row>
    <row r="50" spans="1:4" x14ac:dyDescent="0.3">
      <c r="A50" s="3" t="s">
        <v>47</v>
      </c>
      <c r="B50" s="1">
        <f>100*'Data budget accounting'!AO51</f>
        <v>-4.4326242348740825</v>
      </c>
      <c r="C50" s="1"/>
      <c r="D50" s="6"/>
    </row>
    <row r="51" spans="1:4" x14ac:dyDescent="0.3">
      <c r="A51" s="3" t="s">
        <v>48</v>
      </c>
      <c r="B51" s="1">
        <f>100*'Data budget accounting'!AO52</f>
        <v>-1.3768767983954182</v>
      </c>
      <c r="C51" s="1"/>
      <c r="D51" s="6"/>
    </row>
    <row r="52" spans="1:4" x14ac:dyDescent="0.3">
      <c r="A52" s="3" t="s">
        <v>49</v>
      </c>
      <c r="B52" s="1">
        <f>100*'Data budget accounting'!AO53</f>
        <v>5.9753119173088362E-3</v>
      </c>
      <c r="C52" s="1"/>
      <c r="D52" s="6"/>
    </row>
    <row r="53" spans="1:4" x14ac:dyDescent="0.3">
      <c r="A53" s="3" t="s">
        <v>50</v>
      </c>
      <c r="B53" s="1">
        <f>100*'Data budget accounting'!AO54</f>
        <v>1.9149830470701168</v>
      </c>
      <c r="C53" s="1"/>
      <c r="D53" s="6"/>
    </row>
    <row r="54" spans="1:4" x14ac:dyDescent="0.3">
      <c r="A54" s="3" t="s">
        <v>51</v>
      </c>
      <c r="B54" s="1">
        <f>100*'Data budget accounting'!AO55</f>
        <v>0.48330448556545819</v>
      </c>
      <c r="C54" s="1"/>
      <c r="D54" s="6"/>
    </row>
    <row r="55" spans="1:4" x14ac:dyDescent="0.3">
      <c r="A55" s="3" t="s">
        <v>52</v>
      </c>
      <c r="B55" s="1">
        <f>100*'Data budget accounting'!AO56</f>
        <v>1.1551369083369147</v>
      </c>
      <c r="C55" s="1"/>
      <c r="D55" s="6"/>
    </row>
    <row r="56" spans="1:4" x14ac:dyDescent="0.3">
      <c r="A56" s="3" t="s">
        <v>53</v>
      </c>
      <c r="B56" s="1">
        <f>100*'Data budget accounting'!AO57</f>
        <v>-0.38225297859982849</v>
      </c>
      <c r="C56" s="1"/>
      <c r="D56" s="6"/>
    </row>
    <row r="57" spans="1:4" x14ac:dyDescent="0.3">
      <c r="A57" s="3" t="s">
        <v>54</v>
      </c>
      <c r="B57" s="1">
        <f>100*'Data budget accounting'!AO58</f>
        <v>-0.53384737970358509</v>
      </c>
      <c r="C57" s="1"/>
      <c r="D57" s="6"/>
    </row>
    <row r="58" spans="1:4" x14ac:dyDescent="0.3">
      <c r="A58" s="3" t="s">
        <v>55</v>
      </c>
      <c r="B58" s="1">
        <f>100*'Data budget accounting'!AO59</f>
        <v>-8.5771309787504399E-2</v>
      </c>
      <c r="C58" s="1"/>
      <c r="D58" s="6"/>
    </row>
    <row r="59" spans="1:4" x14ac:dyDescent="0.3">
      <c r="A59" s="3" t="s">
        <v>56</v>
      </c>
      <c r="B59" s="1">
        <f>100*'Data budget accounting'!AO60</f>
        <v>0.19135686723555378</v>
      </c>
      <c r="C59" s="1"/>
      <c r="D59" s="6"/>
    </row>
    <row r="60" spans="1:4" x14ac:dyDescent="0.3">
      <c r="A60" s="3" t="s">
        <v>57</v>
      </c>
      <c r="B60" s="1">
        <f>100*'Data budget accounting'!AO61</f>
        <v>0.45203402802309056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5" t="s">
        <v>154</v>
      </c>
    </row>
    <row r="3" spans="1:4" x14ac:dyDescent="0.3">
      <c r="B3" s="15" t="s">
        <v>154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accounting'!AP6</f>
        <v>-0.13798881793858353</v>
      </c>
      <c r="C5" s="1"/>
      <c r="D5" s="6"/>
    </row>
    <row r="6" spans="1:4" x14ac:dyDescent="0.3">
      <c r="A6" s="3" t="s">
        <v>3</v>
      </c>
      <c r="B6" s="1">
        <f>100*'Data budget accounting'!AP7</f>
        <v>-1.2722783539143745</v>
      </c>
      <c r="C6" s="1"/>
      <c r="D6" s="6"/>
    </row>
    <row r="7" spans="1:4" x14ac:dyDescent="0.3">
      <c r="A7" s="3" t="s">
        <v>4</v>
      </c>
      <c r="B7" s="1">
        <f>100*'Data budget accounting'!AP8</f>
        <v>0.22587318365396986</v>
      </c>
      <c r="C7" s="1"/>
      <c r="D7" s="6"/>
    </row>
    <row r="8" spans="1:4" x14ac:dyDescent="0.3">
      <c r="A8" s="3" t="s">
        <v>5</v>
      </c>
      <c r="B8" s="1">
        <f>100*'Data budget accounting'!AP9</f>
        <v>-0.32435618198347338</v>
      </c>
      <c r="C8" s="1"/>
      <c r="D8" s="6"/>
    </row>
    <row r="9" spans="1:4" x14ac:dyDescent="0.3">
      <c r="A9" s="3" t="s">
        <v>6</v>
      </c>
      <c r="B9" s="1">
        <f>100*'Data budget accounting'!AP10</f>
        <v>0.18883433951936424</v>
      </c>
      <c r="C9" s="1"/>
      <c r="D9" s="6"/>
    </row>
    <row r="10" spans="1:4" x14ac:dyDescent="0.3">
      <c r="A10" s="3" t="s">
        <v>7</v>
      </c>
      <c r="B10" s="1">
        <f>100*'Data budget accounting'!AP11</f>
        <v>-0.31305096317525705</v>
      </c>
      <c r="C10" s="1"/>
      <c r="D10" s="6"/>
    </row>
    <row r="11" spans="1:4" x14ac:dyDescent="0.3">
      <c r="A11" s="3" t="s">
        <v>8</v>
      </c>
      <c r="B11" s="1">
        <f>100*'Data budget accounting'!AP12</f>
        <v>0.3083739074575903</v>
      </c>
      <c r="C11" s="1"/>
      <c r="D11" s="6"/>
    </row>
    <row r="12" spans="1:4" x14ac:dyDescent="0.3">
      <c r="A12" s="3" t="s">
        <v>9</v>
      </c>
      <c r="B12" s="1">
        <f>100*'Data budget accounting'!AP13</f>
        <v>0.33051386930899873</v>
      </c>
      <c r="C12" s="1"/>
      <c r="D12" s="6"/>
    </row>
    <row r="13" spans="1:4" x14ac:dyDescent="0.3">
      <c r="A13" s="3" t="s">
        <v>10</v>
      </c>
      <c r="B13" s="1">
        <f>100*'Data budget accounting'!AP14</f>
        <v>0.2608175022273812</v>
      </c>
      <c r="C13" s="1"/>
      <c r="D13" s="6"/>
    </row>
    <row r="14" spans="1:4" x14ac:dyDescent="0.3">
      <c r="A14" s="3" t="s">
        <v>11</v>
      </c>
      <c r="B14" s="1">
        <f>100*'Data budget accounting'!AP15</f>
        <v>-0.57667933941558946</v>
      </c>
      <c r="C14" s="1"/>
      <c r="D14" s="6"/>
    </row>
    <row r="15" spans="1:4" x14ac:dyDescent="0.3">
      <c r="A15" s="3" t="s">
        <v>12</v>
      </c>
      <c r="B15" s="1">
        <f>100*'Data budget accounting'!AP16</f>
        <v>0.96353863497888603</v>
      </c>
      <c r="C15" s="1"/>
      <c r="D15" s="6"/>
    </row>
    <row r="16" spans="1:4" x14ac:dyDescent="0.3">
      <c r="A16" s="3" t="s">
        <v>13</v>
      </c>
      <c r="B16" s="1">
        <f>100*'Data budget accounting'!AP17</f>
        <v>0.29633084924777786</v>
      </c>
      <c r="C16" s="1"/>
      <c r="D16" s="6"/>
    </row>
    <row r="17" spans="1:4" x14ac:dyDescent="0.3">
      <c r="A17" s="3" t="s">
        <v>14</v>
      </c>
      <c r="B17" s="1">
        <f>100*'Data budget accounting'!AP18</f>
        <v>0.34133788907810547</v>
      </c>
      <c r="C17" s="1"/>
      <c r="D17" s="6"/>
    </row>
    <row r="18" spans="1:4" x14ac:dyDescent="0.3">
      <c r="A18" s="3" t="s">
        <v>15</v>
      </c>
      <c r="B18" s="1">
        <f>100*'Data budget accounting'!AP19</f>
        <v>-0.7755374150991714</v>
      </c>
      <c r="C18" s="1"/>
      <c r="D18" s="6"/>
    </row>
    <row r="19" spans="1:4" x14ac:dyDescent="0.3">
      <c r="A19" s="3" t="s">
        <v>16</v>
      </c>
      <c r="B19" s="1">
        <f>100*'Data budget accounting'!AP20</f>
        <v>2.1729100587560239</v>
      </c>
      <c r="C19" s="1"/>
      <c r="D19" s="6"/>
    </row>
    <row r="20" spans="1:4" x14ac:dyDescent="0.3">
      <c r="A20" s="3" t="s">
        <v>17</v>
      </c>
      <c r="B20" s="1">
        <f>100*'Data budget accounting'!AP21</f>
        <v>0.62219491092851964</v>
      </c>
      <c r="C20" s="1"/>
      <c r="D20" s="6"/>
    </row>
    <row r="21" spans="1:4" x14ac:dyDescent="0.3">
      <c r="A21" s="3" t="s">
        <v>18</v>
      </c>
      <c r="B21" s="1">
        <f>100*'Data budget accounting'!AP22</f>
        <v>0.64989035406103768</v>
      </c>
      <c r="C21" s="1"/>
      <c r="D21" s="6"/>
    </row>
    <row r="22" spans="1:4" x14ac:dyDescent="0.3">
      <c r="A22" s="3" t="s">
        <v>19</v>
      </c>
      <c r="B22" s="1">
        <f>100*'Data budget accounting'!AP23</f>
        <v>0.32546849140152601</v>
      </c>
      <c r="C22" s="1"/>
      <c r="D22" s="6"/>
    </row>
    <row r="23" spans="1:4" x14ac:dyDescent="0.3">
      <c r="A23" s="3" t="s">
        <v>20</v>
      </c>
      <c r="B23" s="1">
        <f>100*'Data budget accounting'!AP24</f>
        <v>-0.90681179350084595</v>
      </c>
      <c r="C23" s="1"/>
      <c r="D23" s="6"/>
    </row>
    <row r="24" spans="1:4" x14ac:dyDescent="0.3">
      <c r="A24" s="3" t="s">
        <v>21</v>
      </c>
      <c r="B24" s="1">
        <f>100*'Data budget accounting'!AP25</f>
        <v>-1.2545171314021415</v>
      </c>
      <c r="C24" s="1"/>
      <c r="D24" s="6"/>
    </row>
    <row r="25" spans="1:4" x14ac:dyDescent="0.3">
      <c r="A25" s="3" t="s">
        <v>22</v>
      </c>
      <c r="B25" s="1">
        <f>100*'Data budget accounting'!AP26</f>
        <v>0.3265820308328074</v>
      </c>
      <c r="C25" s="1"/>
      <c r="D25" s="6"/>
    </row>
    <row r="26" spans="1:4" x14ac:dyDescent="0.3">
      <c r="A26" s="3" t="s">
        <v>23</v>
      </c>
      <c r="B26" s="1">
        <f>100*'Data budget accounting'!AP27</f>
        <v>-1.1514611329557654</v>
      </c>
      <c r="C26" s="1"/>
      <c r="D26" s="6"/>
    </row>
    <row r="27" spans="1:4" x14ac:dyDescent="0.3">
      <c r="A27" s="3" t="s">
        <v>24</v>
      </c>
      <c r="B27" s="1">
        <f>100*'Data budget accounting'!AP28</f>
        <v>3.3240644493470293</v>
      </c>
      <c r="C27" s="1"/>
      <c r="D27" s="6"/>
    </row>
    <row r="28" spans="1:4" x14ac:dyDescent="0.3">
      <c r="A28" s="3" t="s">
        <v>25</v>
      </c>
      <c r="B28" s="1">
        <f>100*'Data budget accounting'!AP29</f>
        <v>-2.272253159465651</v>
      </c>
      <c r="C28" s="1"/>
      <c r="D28" s="6"/>
    </row>
    <row r="29" spans="1:4" x14ac:dyDescent="0.3">
      <c r="A29" s="3" t="s">
        <v>26</v>
      </c>
      <c r="B29" s="1">
        <f>100*'Data budget accounting'!AP30</f>
        <v>0.91558323963037291</v>
      </c>
      <c r="C29" s="1"/>
      <c r="D29" s="6"/>
    </row>
    <row r="30" spans="1:4" x14ac:dyDescent="0.3">
      <c r="A30" s="3" t="s">
        <v>27</v>
      </c>
      <c r="B30" s="1">
        <f>100*'Data budget accounting'!AP31</f>
        <v>0.42315109985949367</v>
      </c>
      <c r="C30" s="1"/>
      <c r="D30" s="6"/>
    </row>
    <row r="31" spans="1:4" x14ac:dyDescent="0.3">
      <c r="A31" s="3" t="s">
        <v>28</v>
      </c>
      <c r="B31" s="1">
        <f>100*'Data budget accounting'!AP32</f>
        <v>-1.6739271442595058</v>
      </c>
      <c r="C31" s="1"/>
      <c r="D31" s="6"/>
    </row>
    <row r="32" spans="1:4" x14ac:dyDescent="0.3">
      <c r="A32" s="3" t="s">
        <v>29</v>
      </c>
      <c r="B32" s="1">
        <f>100*'Data budget accounting'!AP33</f>
        <v>-0.30308596902667989</v>
      </c>
      <c r="C32" s="1"/>
      <c r="D32" s="6"/>
    </row>
    <row r="33" spans="1:4" x14ac:dyDescent="0.3">
      <c r="A33" s="3" t="s">
        <v>30</v>
      </c>
      <c r="B33" s="1">
        <f>100*'Data budget accounting'!AP34</f>
        <v>-2.7313102974125458</v>
      </c>
      <c r="C33" s="1"/>
      <c r="D33" s="6"/>
    </row>
    <row r="34" spans="1:4" x14ac:dyDescent="0.3">
      <c r="A34" s="3" t="s">
        <v>31</v>
      </c>
      <c r="B34" s="1">
        <f>100*'Data budget accounting'!AP35</f>
        <v>1.6199617453173201</v>
      </c>
      <c r="C34" s="1"/>
      <c r="D34" s="6"/>
    </row>
    <row r="35" spans="1:4" x14ac:dyDescent="0.3">
      <c r="A35" s="3" t="s">
        <v>32</v>
      </c>
      <c r="B35" s="1">
        <f>100*'Data budget accounting'!AP36</f>
        <v>3.6121120586912498</v>
      </c>
      <c r="C35" s="1"/>
      <c r="D35" s="6"/>
    </row>
    <row r="36" spans="1:4" x14ac:dyDescent="0.3">
      <c r="A36" s="3" t="s">
        <v>33</v>
      </c>
      <c r="B36" s="1">
        <f>100*'Data budget accounting'!AP37</f>
        <v>-1.6766330779238268</v>
      </c>
      <c r="C36" s="1"/>
      <c r="D36" s="6"/>
    </row>
    <row r="37" spans="1:4" x14ac:dyDescent="0.3">
      <c r="A37" s="3" t="s">
        <v>34</v>
      </c>
      <c r="B37" s="1">
        <f>100*'Data budget accounting'!AP38</f>
        <v>-1.5564290611233877</v>
      </c>
      <c r="C37" s="1"/>
      <c r="D37" s="6"/>
    </row>
    <row r="38" spans="1:4" x14ac:dyDescent="0.3">
      <c r="A38" s="3" t="s">
        <v>35</v>
      </c>
      <c r="B38" s="1">
        <f>100*'Data budget accounting'!AP39</f>
        <v>0.31551053468330537</v>
      </c>
      <c r="C38" s="1"/>
      <c r="D38" s="6"/>
    </row>
    <row r="39" spans="1:4" x14ac:dyDescent="0.3">
      <c r="A39" s="3" t="s">
        <v>36</v>
      </c>
      <c r="B39" s="1">
        <f>100*'Data budget accounting'!AP40</f>
        <v>-1.7361239731692346</v>
      </c>
      <c r="C39" s="1"/>
      <c r="D39" s="6"/>
    </row>
    <row r="40" spans="1:4" x14ac:dyDescent="0.3">
      <c r="A40" s="3" t="s">
        <v>37</v>
      </c>
      <c r="B40" s="1">
        <f>100*'Data budget accounting'!AP41</f>
        <v>-0.70563743675598134</v>
      </c>
      <c r="C40" s="1"/>
      <c r="D40" s="6"/>
    </row>
    <row r="41" spans="1:4" x14ac:dyDescent="0.3">
      <c r="A41" s="3" t="s">
        <v>38</v>
      </c>
      <c r="B41" s="1">
        <f>100*'Data budget accounting'!AP42</f>
        <v>1.2809238915158221</v>
      </c>
      <c r="C41" s="1"/>
      <c r="D41" s="6"/>
    </row>
    <row r="42" spans="1:4" x14ac:dyDescent="0.3">
      <c r="A42" s="3" t="s">
        <v>39</v>
      </c>
      <c r="B42" s="1">
        <f>100*'Data budget accounting'!AP43</f>
        <v>0.26901007370154495</v>
      </c>
      <c r="C42" s="1"/>
      <c r="D42" s="6"/>
    </row>
    <row r="43" spans="1:4" x14ac:dyDescent="0.3">
      <c r="A43" s="3" t="s">
        <v>40</v>
      </c>
      <c r="B43" s="1">
        <f>100*'Data budget accounting'!AP44</f>
        <v>0.84094087263126283</v>
      </c>
      <c r="C43" s="1"/>
      <c r="D43" s="6"/>
    </row>
    <row r="44" spans="1:4" x14ac:dyDescent="0.3">
      <c r="A44" s="3" t="s">
        <v>41</v>
      </c>
      <c r="B44" s="1">
        <f>100*'Data budget accounting'!AP45</f>
        <v>-1.0038197224989984</v>
      </c>
      <c r="C44" s="1"/>
      <c r="D44" s="6"/>
    </row>
    <row r="45" spans="1:4" x14ac:dyDescent="0.3">
      <c r="A45" s="3" t="s">
        <v>42</v>
      </c>
      <c r="B45" s="1">
        <f>100*'Data budget accounting'!AP46</f>
        <v>1.359582204518428E-2</v>
      </c>
      <c r="C45" s="1"/>
      <c r="D45" s="6"/>
    </row>
    <row r="46" spans="1:4" x14ac:dyDescent="0.3">
      <c r="A46" s="3" t="s">
        <v>43</v>
      </c>
      <c r="B46" s="1">
        <f>100*'Data budget accounting'!AP47</f>
        <v>-0.14220053646437081</v>
      </c>
      <c r="C46" s="1"/>
      <c r="D46" s="6"/>
    </row>
    <row r="47" spans="1:4" x14ac:dyDescent="0.3">
      <c r="A47" s="3" t="s">
        <v>44</v>
      </c>
      <c r="B47" s="1">
        <f>100*'Data budget accounting'!AP48</f>
        <v>1.0885411091885318</v>
      </c>
      <c r="C47" s="1"/>
      <c r="D47" s="6"/>
    </row>
    <row r="48" spans="1:4" x14ac:dyDescent="0.3">
      <c r="A48" s="3" t="s">
        <v>45</v>
      </c>
      <c r="B48" s="1">
        <f>100*'Data budget accounting'!AP49</f>
        <v>-0.19340566015561</v>
      </c>
      <c r="C48" s="1"/>
      <c r="D48" s="6"/>
    </row>
    <row r="49" spans="1:4" x14ac:dyDescent="0.3">
      <c r="A49" s="3" t="s">
        <v>46</v>
      </c>
      <c r="B49" s="1">
        <f>100*'Data budget accounting'!AP50</f>
        <v>-0.35961520951616477</v>
      </c>
      <c r="C49" s="1"/>
      <c r="D49" s="6"/>
    </row>
    <row r="50" spans="1:4" x14ac:dyDescent="0.3">
      <c r="A50" s="3" t="s">
        <v>47</v>
      </c>
      <c r="B50" s="1">
        <f>100*'Data budget accounting'!AP51</f>
        <v>3.5735744292697742</v>
      </c>
      <c r="C50" s="1"/>
      <c r="D50" s="6"/>
    </row>
    <row r="51" spans="1:4" x14ac:dyDescent="0.3">
      <c r="A51" s="3" t="s">
        <v>48</v>
      </c>
      <c r="B51" s="1">
        <f>100*'Data budget accounting'!AP52</f>
        <v>2.0147331736005745</v>
      </c>
      <c r="C51" s="1"/>
      <c r="D51" s="6"/>
    </row>
    <row r="52" spans="1:4" x14ac:dyDescent="0.3">
      <c r="A52" s="3" t="s">
        <v>49</v>
      </c>
      <c r="B52" s="1">
        <f>100*'Data budget accounting'!AP53</f>
        <v>-0.88519254704050587</v>
      </c>
      <c r="C52" s="1"/>
      <c r="D52" s="6"/>
    </row>
    <row r="53" spans="1:4" x14ac:dyDescent="0.3">
      <c r="A53" s="3" t="s">
        <v>50</v>
      </c>
      <c r="B53" s="1">
        <f>100*'Data budget accounting'!AP54</f>
        <v>2.3816172163761582</v>
      </c>
      <c r="C53" s="1"/>
      <c r="D53" s="6"/>
    </row>
    <row r="54" spans="1:4" x14ac:dyDescent="0.3">
      <c r="A54" s="3" t="s">
        <v>51</v>
      </c>
      <c r="B54" s="1">
        <f>100*'Data budget accounting'!AP55</f>
        <v>-2.1289145689056128</v>
      </c>
      <c r="C54" s="1"/>
      <c r="D54" s="6"/>
    </row>
    <row r="55" spans="1:4" x14ac:dyDescent="0.3">
      <c r="A55" s="3" t="s">
        <v>52</v>
      </c>
      <c r="B55" s="1">
        <f>100*'Data budget accounting'!AP56</f>
        <v>1.5662485854585877</v>
      </c>
      <c r="C55" s="1"/>
      <c r="D55" s="6"/>
    </row>
    <row r="56" spans="1:4" x14ac:dyDescent="0.3">
      <c r="A56" s="3" t="s">
        <v>53</v>
      </c>
      <c r="B56" s="1">
        <f>100*'Data budget accounting'!AP57</f>
        <v>2.6509493495211283</v>
      </c>
      <c r="C56" s="1"/>
      <c r="D56" s="6"/>
    </row>
    <row r="57" spans="1:4" x14ac:dyDescent="0.3">
      <c r="A57" s="3" t="s">
        <v>54</v>
      </c>
      <c r="B57" s="1">
        <f>100*'Data budget accounting'!AP58</f>
        <v>3.6840257076635794</v>
      </c>
      <c r="C57" s="1"/>
      <c r="D57" s="6"/>
    </row>
    <row r="58" spans="1:4" x14ac:dyDescent="0.3">
      <c r="A58" s="3" t="s">
        <v>55</v>
      </c>
      <c r="B58" s="1">
        <f>100*'Data budget accounting'!AP59</f>
        <v>4.4726076114227329</v>
      </c>
      <c r="C58" s="1"/>
      <c r="D58" s="6"/>
    </row>
    <row r="59" spans="1:4" x14ac:dyDescent="0.3">
      <c r="A59" s="3" t="s">
        <v>56</v>
      </c>
      <c r="B59" s="1">
        <f>100*'Data budget accounting'!AP60</f>
        <v>1.5639812440152667</v>
      </c>
      <c r="C59" s="1"/>
      <c r="D59" s="6"/>
    </row>
    <row r="60" spans="1:4" x14ac:dyDescent="0.3">
      <c r="A60" s="3" t="s">
        <v>57</v>
      </c>
      <c r="B60" s="1">
        <f>100*'Data budget accounting'!AP61</f>
        <v>-3.9217819308072279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/>
  </sheetViews>
  <sheetFormatPr defaultColWidth="9" defaultRowHeight="15.6" x14ac:dyDescent="0.3"/>
  <cols>
    <col min="1" max="16384" width="9" style="3"/>
  </cols>
  <sheetData>
    <row r="1" spans="1:3" x14ac:dyDescent="0.3">
      <c r="A1" s="3" t="s">
        <v>0</v>
      </c>
      <c r="B1" s="3" t="s">
        <v>96</v>
      </c>
    </row>
    <row r="3" spans="1:3" x14ac:dyDescent="0.3">
      <c r="B3" s="1" t="s">
        <v>97</v>
      </c>
      <c r="C3" s="1"/>
    </row>
    <row r="4" spans="1:3" x14ac:dyDescent="0.3">
      <c r="A4" s="3" t="s">
        <v>1</v>
      </c>
      <c r="B4" s="1"/>
      <c r="C4" s="1"/>
    </row>
    <row r="5" spans="1:3" x14ac:dyDescent="0.3">
      <c r="A5" s="3" t="s">
        <v>2</v>
      </c>
      <c r="B5" s="1">
        <f>100*(Data!S6/Data!S5-1)</f>
        <v>1.9321797159928655</v>
      </c>
      <c r="C5" s="1"/>
    </row>
    <row r="6" spans="1:3" x14ac:dyDescent="0.3">
      <c r="A6" s="3" t="s">
        <v>3</v>
      </c>
      <c r="B6" s="1">
        <f>100*(Data!S7/Data!S6-1)</f>
        <v>-0.75746041412910747</v>
      </c>
      <c r="C6" s="1"/>
    </row>
    <row r="7" spans="1:3" x14ac:dyDescent="0.3">
      <c r="A7" s="3" t="s">
        <v>4</v>
      </c>
      <c r="B7" s="1">
        <f>100*(Data!S8/Data!S7-1)</f>
        <v>1.5264833352510276</v>
      </c>
      <c r="C7" s="1"/>
    </row>
    <row r="8" spans="1:3" x14ac:dyDescent="0.3">
      <c r="A8" s="3" t="s">
        <v>5</v>
      </c>
      <c r="B8" s="1">
        <f>100*(Data!S9/Data!S8-1)</f>
        <v>1.5035321672773883</v>
      </c>
      <c r="C8" s="1"/>
    </row>
    <row r="9" spans="1:3" x14ac:dyDescent="0.3">
      <c r="A9" s="3" t="s">
        <v>6</v>
      </c>
      <c r="B9" s="1">
        <f>100*(Data!S10/Data!S9-1)</f>
        <v>2.5940675127470447</v>
      </c>
      <c r="C9" s="1"/>
    </row>
    <row r="10" spans="1:3" x14ac:dyDescent="0.3">
      <c r="A10" s="3" t="s">
        <v>7</v>
      </c>
      <c r="B10" s="1">
        <f>100*(Data!S11/Data!S10-1)</f>
        <v>0.72190379452949927</v>
      </c>
      <c r="C10" s="1"/>
    </row>
    <row r="11" spans="1:3" x14ac:dyDescent="0.3">
      <c r="A11" s="3" t="s">
        <v>8</v>
      </c>
      <c r="B11" s="1">
        <f>100*(Data!S12/Data!S11-1)</f>
        <v>0</v>
      </c>
      <c r="C11" s="1"/>
    </row>
    <row r="12" spans="1:3" x14ac:dyDescent="0.3">
      <c r="A12" s="3" t="s">
        <v>9</v>
      </c>
      <c r="B12" s="1">
        <f>100*(Data!S13/Data!S12-1)</f>
        <v>2.5067531064289383</v>
      </c>
      <c r="C12" s="1"/>
    </row>
    <row r="13" spans="1:3" x14ac:dyDescent="0.3">
      <c r="A13" s="3" t="s">
        <v>10</v>
      </c>
      <c r="B13" s="1">
        <f>100*(Data!S14/Data!S13-1)</f>
        <v>2.0976072520290989</v>
      </c>
      <c r="C13" s="1"/>
    </row>
    <row r="14" spans="1:3" x14ac:dyDescent="0.3">
      <c r="A14" s="3" t="s">
        <v>11</v>
      </c>
      <c r="B14" s="1">
        <f>100*(Data!S15/Data!S14-1)</f>
        <v>3.7683254181292591</v>
      </c>
      <c r="C14" s="1"/>
    </row>
    <row r="15" spans="1:3" x14ac:dyDescent="0.3">
      <c r="A15" s="3" t="s">
        <v>12</v>
      </c>
      <c r="B15" s="1">
        <f>100*(Data!S16/Data!S15-1)</f>
        <v>2.639869996351929</v>
      </c>
      <c r="C15" s="1"/>
    </row>
    <row r="16" spans="1:3" x14ac:dyDescent="0.3">
      <c r="A16" s="3" t="s">
        <v>13</v>
      </c>
      <c r="B16" s="1">
        <f>100*(Data!S17/Data!S16-1)</f>
        <v>2.8950854631813794</v>
      </c>
      <c r="C16" s="1"/>
    </row>
    <row r="17" spans="1:3" x14ac:dyDescent="0.3">
      <c r="A17" s="3" t="s">
        <v>14</v>
      </c>
      <c r="B17" s="1">
        <f>100*(Data!S18/Data!S17-1)</f>
        <v>5.624116815826663</v>
      </c>
      <c r="C17" s="1"/>
    </row>
    <row r="18" spans="1:3" x14ac:dyDescent="0.3">
      <c r="A18" s="3" t="s">
        <v>15</v>
      </c>
      <c r="B18" s="1">
        <f>100*(Data!S19/Data!S18-1)</f>
        <v>11.835533357117377</v>
      </c>
      <c r="C18" s="1"/>
    </row>
    <row r="19" spans="1:3" x14ac:dyDescent="0.3">
      <c r="A19" s="3" t="s">
        <v>16</v>
      </c>
      <c r="B19" s="1">
        <f>100*(Data!S20/Data!S19-1)</f>
        <v>7.9352420448201677</v>
      </c>
      <c r="C19" s="1"/>
    </row>
    <row r="20" spans="1:3" x14ac:dyDescent="0.3">
      <c r="A20" s="3" t="s">
        <v>17</v>
      </c>
      <c r="B20" s="1">
        <f>100*(Data!S21/Data!S20-1)</f>
        <v>6.8641938820747761</v>
      </c>
      <c r="C20" s="1"/>
    </row>
    <row r="21" spans="1:3" x14ac:dyDescent="0.3">
      <c r="A21" s="3" t="s">
        <v>18</v>
      </c>
      <c r="B21" s="1">
        <f>100*(Data!S22/Data!S21-1)</f>
        <v>8.0273802115743642</v>
      </c>
      <c r="C21" s="1"/>
    </row>
    <row r="22" spans="1:3" x14ac:dyDescent="0.3">
      <c r="A22" s="3" t="s">
        <v>19</v>
      </c>
      <c r="B22" s="1">
        <f>100*(Data!S23/Data!S22-1)</f>
        <v>7.2175285884963358</v>
      </c>
      <c r="C22" s="1"/>
    </row>
    <row r="23" spans="1:3" x14ac:dyDescent="0.3">
      <c r="A23" s="3" t="s">
        <v>20</v>
      </c>
      <c r="B23" s="1">
        <f>100*(Data!S24/Data!S23-1)</f>
        <v>20.395980499452769</v>
      </c>
      <c r="C23" s="1"/>
    </row>
    <row r="24" spans="1:3" x14ac:dyDescent="0.3">
      <c r="A24" s="3" t="s">
        <v>21</v>
      </c>
      <c r="B24" s="1">
        <f>100*(Data!S25/Data!S24-1)</f>
        <v>19.737211800677624</v>
      </c>
      <c r="C24" s="1"/>
    </row>
    <row r="25" spans="1:3" x14ac:dyDescent="0.3">
      <c r="A25" s="3" t="s">
        <v>22</v>
      </c>
      <c r="B25" s="1">
        <f>100*(Data!S26/Data!S25-1)</f>
        <v>10.439355666901328</v>
      </c>
      <c r="C25" s="1"/>
    </row>
    <row r="26" spans="1:3" x14ac:dyDescent="0.3">
      <c r="A26" s="3" t="s">
        <v>23</v>
      </c>
      <c r="B26" s="1">
        <f>100*(Data!S27/Data!S26-1)</f>
        <v>7.8365204349456263</v>
      </c>
      <c r="C26" s="1"/>
    </row>
    <row r="27" spans="1:3" x14ac:dyDescent="0.3">
      <c r="A27" s="3" t="s">
        <v>24</v>
      </c>
      <c r="B27" s="1">
        <f>100*(Data!S28/Data!S27-1)</f>
        <v>7.0352341214649838</v>
      </c>
      <c r="C27" s="1"/>
    </row>
    <row r="28" spans="1:3" x14ac:dyDescent="0.3">
      <c r="A28" s="3" t="s">
        <v>25</v>
      </c>
      <c r="B28" s="1">
        <f>100*(Data!S29/Data!S28-1)</f>
        <v>15.732539252842436</v>
      </c>
      <c r="C28" s="1"/>
    </row>
    <row r="29" spans="1:3" x14ac:dyDescent="0.3">
      <c r="A29" s="3" t="s">
        <v>26</v>
      </c>
      <c r="B29" s="1">
        <f>100*(Data!S30/Data!S29-1)</f>
        <v>9.1252725044209004</v>
      </c>
      <c r="C29" s="1"/>
    </row>
    <row r="30" spans="1:3" x14ac:dyDescent="0.3">
      <c r="A30" s="3" t="s">
        <v>27</v>
      </c>
      <c r="B30" s="1">
        <f>100*(Data!S31/Data!S30-1)</f>
        <v>12.713492009054118</v>
      </c>
      <c r="C30" s="1"/>
    </row>
    <row r="31" spans="1:3" x14ac:dyDescent="0.3">
      <c r="A31" s="3" t="s">
        <v>28</v>
      </c>
      <c r="B31" s="1">
        <f>100*(Data!S32/Data!S31-1)</f>
        <v>40.272326182869314</v>
      </c>
      <c r="C31" s="1"/>
    </row>
    <row r="32" spans="1:3" x14ac:dyDescent="0.3">
      <c r="A32" s="3" t="s">
        <v>29</v>
      </c>
      <c r="B32" s="1">
        <f>100*(Data!S33/Data!S32-1)</f>
        <v>35.509918547521167</v>
      </c>
      <c r="C32" s="1"/>
    </row>
    <row r="33" spans="1:3" x14ac:dyDescent="0.3">
      <c r="A33" s="3" t="s">
        <v>30</v>
      </c>
      <c r="B33" s="1">
        <f>100*(Data!S34/Data!S33-1)</f>
        <v>81.003509642512711</v>
      </c>
      <c r="C33" s="1"/>
    </row>
    <row r="34" spans="1:3" x14ac:dyDescent="0.3">
      <c r="A34" s="3" t="s">
        <v>31</v>
      </c>
      <c r="B34" s="1">
        <f>100*(Data!S35/Data!S34-1)</f>
        <v>36.479790933833286</v>
      </c>
      <c r="C34" s="1"/>
    </row>
    <row r="35" spans="1:3" x14ac:dyDescent="0.3">
      <c r="A35" s="3" t="s">
        <v>32</v>
      </c>
      <c r="B35" s="1">
        <f>100*(Data!S36/Data!S35-1)</f>
        <v>31.017149040813628</v>
      </c>
      <c r="C35" s="1"/>
    </row>
    <row r="36" spans="1:3" x14ac:dyDescent="0.3">
      <c r="A36" s="3" t="s">
        <v>33</v>
      </c>
      <c r="B36" s="1">
        <f>100*(Data!S37/Data!S36-1)</f>
        <v>31.856877371683368</v>
      </c>
      <c r="C36" s="1"/>
    </row>
    <row r="37" spans="1:3" x14ac:dyDescent="0.3">
      <c r="A37" s="3" t="s">
        <v>34</v>
      </c>
      <c r="B37" s="1">
        <f>100*(Data!S38/Data!S37-1)</f>
        <v>45.940621169966043</v>
      </c>
      <c r="C37" s="1"/>
    </row>
    <row r="38" spans="1:3" x14ac:dyDescent="0.3">
      <c r="A38" s="3" t="s">
        <v>35</v>
      </c>
      <c r="B38" s="1">
        <f>100*(Data!S39/Data!S38-1)</f>
        <v>70.83570805765649</v>
      </c>
      <c r="C38" s="1"/>
    </row>
    <row r="39" spans="1:3" x14ac:dyDescent="0.3">
      <c r="A39" s="3" t="s">
        <v>36</v>
      </c>
      <c r="B39" s="1">
        <f>100*(Data!S40/Data!S39-1)</f>
        <v>56.615622668078871</v>
      </c>
      <c r="C39" s="1"/>
    </row>
    <row r="40" spans="1:3" x14ac:dyDescent="0.3">
      <c r="A40" s="3" t="s">
        <v>37</v>
      </c>
      <c r="B40" s="1">
        <f>100*(Data!S41/Data!S40-1)</f>
        <v>103.24309123320941</v>
      </c>
      <c r="C40" s="1"/>
    </row>
    <row r="41" spans="1:3" x14ac:dyDescent="0.3">
      <c r="A41" s="3" t="s">
        <v>38</v>
      </c>
      <c r="B41" s="1">
        <f>100*(Data!S42/Data!S41-1)</f>
        <v>37.609205153912548</v>
      </c>
      <c r="C41" s="1"/>
    </row>
    <row r="42" spans="1:3" x14ac:dyDescent="0.3">
      <c r="A42" s="3" t="s">
        <v>39</v>
      </c>
      <c r="B42" s="1">
        <f>100*(Data!S43/Data!S42-1)</f>
        <v>29.905922934463923</v>
      </c>
      <c r="C42" s="1"/>
    </row>
    <row r="43" spans="1:3" x14ac:dyDescent="0.3">
      <c r="A43" s="3" t="s">
        <v>40</v>
      </c>
      <c r="B43" s="1">
        <f>100*(Data!S44/Data!S43-1)</f>
        <v>20.028279794138658</v>
      </c>
      <c r="C43" s="1"/>
    </row>
    <row r="44" spans="1:3" x14ac:dyDescent="0.3">
      <c r="A44" s="3" t="s">
        <v>41</v>
      </c>
      <c r="B44" s="1">
        <f>100*(Data!S45/Data!S44-1)</f>
        <v>13.431053458954967</v>
      </c>
      <c r="C44" s="1"/>
    </row>
    <row r="45" spans="1:3" x14ac:dyDescent="0.3">
      <c r="A45" s="3" t="s">
        <v>42</v>
      </c>
      <c r="B45" s="1">
        <f>100*(Data!S46/Data!S45-1)</f>
        <v>12.281757564997386</v>
      </c>
      <c r="C45" s="1"/>
    </row>
    <row r="46" spans="1:3" x14ac:dyDescent="0.3">
      <c r="A46" s="3" t="s">
        <v>43</v>
      </c>
      <c r="B46" s="1">
        <f>100*(Data!S47/Data!S46-1)</f>
        <v>31.215488150848913</v>
      </c>
      <c r="C46" s="1"/>
    </row>
    <row r="47" spans="1:3" x14ac:dyDescent="0.3">
      <c r="A47" s="3" t="s">
        <v>44</v>
      </c>
      <c r="B47" s="1">
        <f>100*(Data!S48/Data!S47-1)</f>
        <v>27.084204782912892</v>
      </c>
      <c r="C47" s="1"/>
    </row>
    <row r="48" spans="1:3" x14ac:dyDescent="0.3">
      <c r="A48" s="3" t="s">
        <v>45</v>
      </c>
      <c r="B48" s="1">
        <f>100*(Data!S49/Data!S48-1)</f>
        <v>19.184941208196051</v>
      </c>
      <c r="C48" s="1"/>
    </row>
    <row r="49" spans="1:3" x14ac:dyDescent="0.3">
      <c r="A49" s="3" t="s">
        <v>46</v>
      </c>
      <c r="B49" s="1">
        <f>100*(Data!S50/Data!S49-1)</f>
        <v>14.358336818044414</v>
      </c>
      <c r="C49" s="1"/>
    </row>
    <row r="50" spans="1:3" x14ac:dyDescent="0.3">
      <c r="A50" s="3" t="s">
        <v>47</v>
      </c>
      <c r="B50" s="1">
        <f>100*(Data!S51/Data!S50-1)</f>
        <v>16.999999999999993</v>
      </c>
      <c r="C50" s="1"/>
    </row>
    <row r="51" spans="1:3" x14ac:dyDescent="0.3">
      <c r="A51" s="3" t="s">
        <v>48</v>
      </c>
      <c r="B51" s="1">
        <f>100*(Data!S52/Data!S51-1)</f>
        <v>22.500000000000007</v>
      </c>
      <c r="C51" s="1"/>
    </row>
    <row r="52" spans="1:3" x14ac:dyDescent="0.3">
      <c r="A52" s="3" t="s">
        <v>49</v>
      </c>
      <c r="B52" s="1">
        <f>100*(Data!S53/Data!S52-1)</f>
        <v>31.899999999999995</v>
      </c>
      <c r="C52" s="1"/>
    </row>
    <row r="53" spans="1:3" x14ac:dyDescent="0.3">
      <c r="A53" s="3" t="s">
        <v>50</v>
      </c>
      <c r="B53" s="1">
        <f>100*(Data!S54/Data!S53-1)</f>
        <v>26.900000000000013</v>
      </c>
      <c r="C53" s="1"/>
    </row>
    <row r="54" spans="1:3" x14ac:dyDescent="0.3">
      <c r="A54" s="3" t="s">
        <v>51</v>
      </c>
      <c r="B54" s="1">
        <f>100*(Data!S55/Data!S54-1)</f>
        <v>27.400000000000002</v>
      </c>
      <c r="C54" s="1"/>
    </row>
    <row r="55" spans="1:3" x14ac:dyDescent="0.3">
      <c r="A55" s="3" t="s">
        <v>52</v>
      </c>
      <c r="B55" s="1">
        <f>100*(Data!S56/Data!S55-1)</f>
        <v>29.000000000000004</v>
      </c>
      <c r="C55" s="1"/>
    </row>
    <row r="56" spans="1:3" x14ac:dyDescent="0.3">
      <c r="A56" s="3" t="s">
        <v>53</v>
      </c>
      <c r="B56" s="1">
        <f>100*(Data!S57/Data!S56-1)</f>
        <v>19.500000000000007</v>
      </c>
      <c r="C56" s="1"/>
    </row>
    <row r="57" spans="1:3" x14ac:dyDescent="0.3">
      <c r="A57" s="3" t="s">
        <v>54</v>
      </c>
      <c r="B57" s="1">
        <f>100*(Data!S58/Data!S57-1)</f>
        <v>52.700000000000017</v>
      </c>
      <c r="C57" s="1"/>
    </row>
    <row r="58" spans="1:3" x14ac:dyDescent="0.3">
      <c r="A58" s="3" t="s">
        <v>55</v>
      </c>
      <c r="B58" s="1">
        <f>100*(Data!S59/Data!S58-1)</f>
        <v>64.699999999999974</v>
      </c>
      <c r="C58" s="1"/>
    </row>
    <row r="59" spans="1:3" x14ac:dyDescent="0.3">
      <c r="A59" s="3" t="s">
        <v>56</v>
      </c>
      <c r="B59" s="1">
        <f>100*(Data!S60/Data!S59-1)</f>
        <v>180.9</v>
      </c>
      <c r="C59" s="1"/>
    </row>
    <row r="60" spans="1:3" x14ac:dyDescent="0.3">
      <c r="A60" s="3" t="s">
        <v>57</v>
      </c>
      <c r="B60" s="1">
        <f>100*(Data!S61/Data!S60-1)</f>
        <v>550</v>
      </c>
      <c r="C60" s="1"/>
    </row>
    <row r="61" spans="1:3" x14ac:dyDescent="0.3">
      <c r="B61" s="1"/>
      <c r="C61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61"/>
  <sheetViews>
    <sheetView workbookViewId="0">
      <selection activeCell="B5" sqref="B5:B60"/>
    </sheetView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4" t="s">
        <v>156</v>
      </c>
    </row>
    <row r="3" spans="1:4" x14ac:dyDescent="0.3">
      <c r="B3" s="14" t="s">
        <v>156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accounting'!AQ6</f>
        <v>0.38680120088867426</v>
      </c>
      <c r="C5" s="1"/>
      <c r="D5" s="6"/>
    </row>
    <row r="6" spans="1:4" x14ac:dyDescent="0.3">
      <c r="A6" s="3" t="s">
        <v>3</v>
      </c>
      <c r="B6" s="1">
        <f>100*'Data budget accounting'!AQ7</f>
        <v>0.65430938246762993</v>
      </c>
      <c r="C6" s="1"/>
      <c r="D6" s="6"/>
    </row>
    <row r="7" spans="1:4" x14ac:dyDescent="0.3">
      <c r="A7" s="3" t="s">
        <v>4</v>
      </c>
      <c r="B7" s="1">
        <f>100*'Data budget accounting'!AQ8</f>
        <v>0.42425558690388637</v>
      </c>
      <c r="C7" s="1"/>
      <c r="D7" s="6"/>
    </row>
    <row r="8" spans="1:4" x14ac:dyDescent="0.3">
      <c r="A8" s="3" t="s">
        <v>5</v>
      </c>
      <c r="B8" s="1">
        <f>100*'Data budget accounting'!AQ9</f>
        <v>0.83811630323021169</v>
      </c>
      <c r="C8" s="1"/>
      <c r="D8" s="6"/>
    </row>
    <row r="9" spans="1:4" x14ac:dyDescent="0.3">
      <c r="A9" s="3" t="s">
        <v>6</v>
      </c>
      <c r="B9" s="1">
        <f>100*'Data budget accounting'!AQ10</f>
        <v>0.36127768644222191</v>
      </c>
      <c r="C9" s="1"/>
      <c r="D9" s="6"/>
    </row>
    <row r="10" spans="1:4" x14ac:dyDescent="0.3">
      <c r="A10" s="3" t="s">
        <v>7</v>
      </c>
      <c r="B10" s="1">
        <f>100*'Data budget accounting'!AQ11</f>
        <v>0.15322529381286143</v>
      </c>
      <c r="C10" s="1"/>
      <c r="D10" s="6"/>
    </row>
    <row r="11" spans="1:4" x14ac:dyDescent="0.3">
      <c r="A11" s="3" t="s">
        <v>8</v>
      </c>
      <c r="B11" s="1">
        <f>100*'Data budget accounting'!AQ12</f>
        <v>0.46718330033009431</v>
      </c>
      <c r="C11" s="1"/>
      <c r="D11" s="6"/>
    </row>
    <row r="12" spans="1:4" x14ac:dyDescent="0.3">
      <c r="A12" s="3" t="s">
        <v>9</v>
      </c>
      <c r="B12" s="1">
        <f>100*'Data budget accounting'!AQ13</f>
        <v>0.33137997463684732</v>
      </c>
      <c r="C12" s="1"/>
      <c r="D12" s="6"/>
    </row>
    <row r="13" spans="1:4" x14ac:dyDescent="0.3">
      <c r="A13" s="3" t="s">
        <v>10</v>
      </c>
      <c r="B13" s="1">
        <f>100*'Data budget accounting'!AQ14</f>
        <v>0.28157080832171971</v>
      </c>
      <c r="C13" s="1"/>
      <c r="D13" s="6"/>
    </row>
    <row r="14" spans="1:4" x14ac:dyDescent="0.3">
      <c r="A14" s="3" t="s">
        <v>11</v>
      </c>
      <c r="B14" s="1">
        <f>100*'Data budget accounting'!AQ15</f>
        <v>0.75172785406570219</v>
      </c>
      <c r="C14" s="1"/>
      <c r="D14" s="6"/>
    </row>
    <row r="15" spans="1:4" x14ac:dyDescent="0.3">
      <c r="A15" s="3" t="s">
        <v>12</v>
      </c>
      <c r="B15" s="1">
        <f>100*'Data budget accounting'!AQ16</f>
        <v>0.62066040959829349</v>
      </c>
      <c r="C15" s="1"/>
      <c r="D15" s="6"/>
    </row>
    <row r="16" spans="1:4" x14ac:dyDescent="0.3">
      <c r="A16" s="3" t="s">
        <v>13</v>
      </c>
      <c r="B16" s="1">
        <f>100*'Data budget accounting'!AQ17</f>
        <v>0.47479209002691258</v>
      </c>
      <c r="C16" s="1"/>
      <c r="D16" s="6"/>
    </row>
    <row r="17" spans="1:4" x14ac:dyDescent="0.3">
      <c r="A17" s="3" t="s">
        <v>14</v>
      </c>
      <c r="B17" s="1">
        <f>100*'Data budget accounting'!AQ18</f>
        <v>1.3038955252165225</v>
      </c>
      <c r="C17" s="1"/>
      <c r="D17" s="6"/>
    </row>
    <row r="18" spans="1:4" x14ac:dyDescent="0.3">
      <c r="A18" s="3" t="s">
        <v>15</v>
      </c>
      <c r="B18" s="1">
        <f>100*'Data budget accounting'!AQ19</f>
        <v>2.88897617517148</v>
      </c>
      <c r="C18" s="1"/>
      <c r="D18" s="6"/>
    </row>
    <row r="19" spans="1:4" x14ac:dyDescent="0.3">
      <c r="A19" s="3" t="s">
        <v>16</v>
      </c>
      <c r="B19" s="1">
        <f>100*'Data budget accounting'!AQ20</f>
        <v>0.43153151635397929</v>
      </c>
      <c r="C19" s="1"/>
      <c r="D19" s="6"/>
    </row>
    <row r="20" spans="1:4" x14ac:dyDescent="0.3">
      <c r="A20" s="3" t="s">
        <v>17</v>
      </c>
      <c r="B20" s="1">
        <f>100*'Data budget accounting'!AQ21</f>
        <v>1.2707586089231782</v>
      </c>
      <c r="C20" s="1"/>
      <c r="D20" s="6"/>
    </row>
    <row r="21" spans="1:4" x14ac:dyDescent="0.3">
      <c r="A21" s="3" t="s">
        <v>18</v>
      </c>
      <c r="B21" s="1">
        <f>100*'Data budget accounting'!AQ22</f>
        <v>1.3079795790197664</v>
      </c>
      <c r="C21" s="1"/>
      <c r="D21" s="6"/>
    </row>
    <row r="22" spans="1:4" x14ac:dyDescent="0.3">
      <c r="A22" s="3" t="s">
        <v>19</v>
      </c>
      <c r="B22" s="1">
        <f>100*'Data budget accounting'!AQ23</f>
        <v>0.91313342781140505</v>
      </c>
      <c r="C22" s="1"/>
      <c r="D22" s="6"/>
    </row>
    <row r="23" spans="1:4" x14ac:dyDescent="0.3">
      <c r="A23" s="3" t="s">
        <v>20</v>
      </c>
      <c r="B23" s="1">
        <f>100*'Data budget accounting'!AQ24</f>
        <v>2.0588929908474993</v>
      </c>
      <c r="C23" s="1"/>
      <c r="D23" s="6"/>
    </row>
    <row r="24" spans="1:4" x14ac:dyDescent="0.3">
      <c r="A24" s="3" t="s">
        <v>21</v>
      </c>
      <c r="B24" s="1">
        <f>100*'Data budget accounting'!AQ25</f>
        <v>1.9125251042362679</v>
      </c>
      <c r="C24" s="1"/>
      <c r="D24" s="6"/>
    </row>
    <row r="25" spans="1:4" x14ac:dyDescent="0.3">
      <c r="A25" s="3" t="s">
        <v>22</v>
      </c>
      <c r="B25" s="1">
        <f>100*'Data budget accounting'!AQ26</f>
        <v>1.0018628443011797</v>
      </c>
      <c r="C25" s="1"/>
      <c r="D25" s="6"/>
    </row>
    <row r="26" spans="1:4" x14ac:dyDescent="0.3">
      <c r="A26" s="3" t="s">
        <v>23</v>
      </c>
      <c r="B26" s="1">
        <f>100*'Data budget accounting'!AQ27</f>
        <v>0.15141364912103217</v>
      </c>
      <c r="C26" s="1"/>
      <c r="D26" s="6"/>
    </row>
    <row r="27" spans="1:4" x14ac:dyDescent="0.3">
      <c r="A27" s="3" t="s">
        <v>24</v>
      </c>
      <c r="B27" s="1">
        <f>100*'Data budget accounting'!AQ28</f>
        <v>-3.121996217308326E-2</v>
      </c>
      <c r="C27" s="1"/>
      <c r="D27" s="6"/>
    </row>
    <row r="28" spans="1:4" x14ac:dyDescent="0.3">
      <c r="A28" s="3" t="s">
        <v>25</v>
      </c>
      <c r="B28" s="1">
        <f>100*'Data budget accounting'!AQ29</f>
        <v>1.9645031121423282</v>
      </c>
      <c r="C28" s="1"/>
      <c r="D28" s="6"/>
    </row>
    <row r="29" spans="1:4" x14ac:dyDescent="0.3">
      <c r="A29" s="3" t="s">
        <v>26</v>
      </c>
      <c r="B29" s="1">
        <f>100*'Data budget accounting'!AQ30</f>
        <v>0.87470521857193062</v>
      </c>
      <c r="C29" s="1"/>
      <c r="D29" s="6"/>
    </row>
    <row r="30" spans="1:4" x14ac:dyDescent="0.3">
      <c r="A30" s="3" t="s">
        <v>27</v>
      </c>
      <c r="B30" s="1">
        <f>100*'Data budget accounting'!AQ31</f>
        <v>0.50125887090389509</v>
      </c>
      <c r="C30" s="1"/>
      <c r="D30" s="6"/>
    </row>
    <row r="31" spans="1:4" x14ac:dyDescent="0.3">
      <c r="A31" s="3" t="s">
        <v>28</v>
      </c>
      <c r="B31" s="1">
        <f>100*'Data budget accounting'!AQ32</f>
        <v>3.2062947631305199</v>
      </c>
      <c r="C31" s="1"/>
      <c r="D31" s="6"/>
    </row>
    <row r="32" spans="1:4" x14ac:dyDescent="0.3">
      <c r="A32" s="3" t="s">
        <v>29</v>
      </c>
      <c r="B32" s="1">
        <f>100*'Data budget accounting'!AQ33</f>
        <v>1.8470516215414707</v>
      </c>
      <c r="C32" s="1"/>
      <c r="D32" s="6"/>
    </row>
    <row r="33" spans="1:4" x14ac:dyDescent="0.3">
      <c r="A33" s="3" t="s">
        <v>30</v>
      </c>
      <c r="B33" s="1">
        <f>100*'Data budget accounting'!AQ34</f>
        <v>3.6846186331679442</v>
      </c>
      <c r="C33" s="1"/>
      <c r="D33" s="6"/>
    </row>
    <row r="34" spans="1:4" x14ac:dyDescent="0.3">
      <c r="A34" s="3" t="s">
        <v>31</v>
      </c>
      <c r="B34" s="1">
        <f>100*'Data budget accounting'!AQ35</f>
        <v>2.0218620455137843</v>
      </c>
      <c r="C34" s="1"/>
      <c r="D34" s="6"/>
    </row>
    <row r="35" spans="1:4" x14ac:dyDescent="0.3">
      <c r="A35" s="3" t="s">
        <v>32</v>
      </c>
      <c r="B35" s="1">
        <f>100*'Data budget accounting'!AQ36</f>
        <v>1.9061822984421377</v>
      </c>
      <c r="C35" s="1"/>
      <c r="D35" s="6"/>
    </row>
    <row r="36" spans="1:4" x14ac:dyDescent="0.3">
      <c r="A36" s="3" t="s">
        <v>33</v>
      </c>
      <c r="B36" s="1">
        <f>100*'Data budget accounting'!AQ37</f>
        <v>2.978443822358205</v>
      </c>
      <c r="C36" s="1"/>
      <c r="D36" s="6"/>
    </row>
    <row r="37" spans="1:4" x14ac:dyDescent="0.3">
      <c r="A37" s="3" t="s">
        <v>34</v>
      </c>
      <c r="B37" s="1">
        <f>100*'Data budget accounting'!AQ38</f>
        <v>2.3196159889418184</v>
      </c>
      <c r="C37" s="1"/>
      <c r="D37" s="6"/>
    </row>
    <row r="38" spans="1:4" x14ac:dyDescent="0.3">
      <c r="A38" s="3" t="s">
        <v>35</v>
      </c>
      <c r="B38" s="1">
        <f>100*'Data budget accounting'!AQ39</f>
        <v>2.974379963335072</v>
      </c>
      <c r="C38" s="1"/>
      <c r="D38" s="6"/>
    </row>
    <row r="39" spans="1:4" x14ac:dyDescent="0.3">
      <c r="A39" s="3" t="s">
        <v>36</v>
      </c>
      <c r="B39" s="1">
        <f>100*'Data budget accounting'!AQ40</f>
        <v>3.0471360972113568</v>
      </c>
      <c r="C39" s="1"/>
      <c r="D39" s="6"/>
    </row>
    <row r="40" spans="1:4" x14ac:dyDescent="0.3">
      <c r="A40" s="3" t="s">
        <v>37</v>
      </c>
      <c r="B40" s="1">
        <f>100*'Data budget accounting'!AQ41</f>
        <v>3.5252757058805186</v>
      </c>
      <c r="C40" s="1"/>
      <c r="D40" s="6"/>
    </row>
    <row r="41" spans="1:4" x14ac:dyDescent="0.3">
      <c r="A41" s="3" t="s">
        <v>38</v>
      </c>
      <c r="B41" s="1">
        <f>100*'Data budget accounting'!AQ42</f>
        <v>1.8875919364106299</v>
      </c>
      <c r="C41" s="1"/>
      <c r="D41" s="6"/>
    </row>
    <row r="42" spans="1:4" x14ac:dyDescent="0.3">
      <c r="A42" s="3" t="s">
        <v>39</v>
      </c>
      <c r="B42" s="1">
        <f>100*'Data budget accounting'!AQ43</f>
        <v>1.15588190325093</v>
      </c>
      <c r="C42" s="1"/>
      <c r="D42" s="6"/>
    </row>
    <row r="43" spans="1:4" x14ac:dyDescent="0.3">
      <c r="A43" s="3" t="s">
        <v>40</v>
      </c>
      <c r="B43" s="1">
        <f>100*'Data budget accounting'!AQ44</f>
        <v>1.1687353059783439</v>
      </c>
      <c r="C43" s="1"/>
      <c r="D43" s="6"/>
    </row>
    <row r="44" spans="1:4" x14ac:dyDescent="0.3">
      <c r="A44" s="3" t="s">
        <v>41</v>
      </c>
      <c r="B44" s="1">
        <f>100*'Data budget accounting'!AQ45</f>
        <v>2.1097290182985442</v>
      </c>
      <c r="C44" s="1"/>
      <c r="D44" s="6"/>
    </row>
    <row r="45" spans="1:4" x14ac:dyDescent="0.3">
      <c r="A45" s="3" t="s">
        <v>42</v>
      </c>
      <c r="B45" s="1">
        <f>100*'Data budget accounting'!AQ46</f>
        <v>0.75924759566280553</v>
      </c>
      <c r="C45" s="1"/>
      <c r="D45" s="6"/>
    </row>
    <row r="46" spans="1:4" x14ac:dyDescent="0.3">
      <c r="A46" s="3" t="s">
        <v>43</v>
      </c>
      <c r="B46" s="1">
        <f>100*'Data budget accounting'!AQ47</f>
        <v>1.2762208473334189</v>
      </c>
      <c r="C46" s="1"/>
      <c r="D46" s="6"/>
    </row>
    <row r="47" spans="1:4" x14ac:dyDescent="0.3">
      <c r="A47" s="3" t="s">
        <v>44</v>
      </c>
      <c r="B47" s="1">
        <f>100*'Data budget accounting'!AQ48</f>
        <v>1.4038526400765923</v>
      </c>
      <c r="C47" s="1"/>
      <c r="D47" s="6"/>
    </row>
    <row r="48" spans="1:4" x14ac:dyDescent="0.3">
      <c r="A48" s="3" t="s">
        <v>45</v>
      </c>
      <c r="B48" s="1">
        <f>100*'Data budget accounting'!AQ49</f>
        <v>3.0358028891396311</v>
      </c>
      <c r="C48" s="1"/>
      <c r="D48" s="6"/>
    </row>
    <row r="49" spans="1:4" x14ac:dyDescent="0.3">
      <c r="A49" s="3" t="s">
        <v>46</v>
      </c>
      <c r="B49" s="1">
        <f>100*'Data budget accounting'!AQ50</f>
        <v>2.4156139629801689</v>
      </c>
      <c r="C49" s="1"/>
      <c r="D49" s="6"/>
    </row>
    <row r="50" spans="1:4" x14ac:dyDescent="0.3">
      <c r="A50" s="3" t="s">
        <v>47</v>
      </c>
      <c r="B50" s="1">
        <f>100*'Data budget accounting'!AQ51</f>
        <v>1.7507250071878435</v>
      </c>
      <c r="C50" s="1"/>
      <c r="D50" s="6"/>
    </row>
    <row r="51" spans="1:4" x14ac:dyDescent="0.3">
      <c r="A51" s="3" t="s">
        <v>48</v>
      </c>
      <c r="B51" s="1">
        <f>100*'Data budget accounting'!AQ52</f>
        <v>2.2900148704315755</v>
      </c>
      <c r="C51" s="1"/>
      <c r="D51" s="6"/>
    </row>
    <row r="52" spans="1:4" x14ac:dyDescent="0.3">
      <c r="A52" s="3" t="s">
        <v>49</v>
      </c>
      <c r="B52" s="1">
        <f>100*'Data budget accounting'!AQ53</f>
        <v>3.5824835848794296</v>
      </c>
      <c r="C52" s="1"/>
      <c r="D52" s="6"/>
    </row>
    <row r="53" spans="1:4" x14ac:dyDescent="0.3">
      <c r="A53" s="3" t="s">
        <v>50</v>
      </c>
      <c r="B53" s="1">
        <f>100*'Data budget accounting'!AQ54</f>
        <v>0.51981966426548898</v>
      </c>
      <c r="C53" s="1"/>
      <c r="D53" s="6"/>
    </row>
    <row r="54" spans="1:4" x14ac:dyDescent="0.3">
      <c r="A54" s="3" t="s">
        <v>51</v>
      </c>
      <c r="B54" s="1">
        <f>100*'Data budget accounting'!AQ55</f>
        <v>4.493204207762493</v>
      </c>
      <c r="C54" s="1"/>
      <c r="D54" s="6"/>
    </row>
    <row r="55" spans="1:4" x14ac:dyDescent="0.3">
      <c r="A55" s="3" t="s">
        <v>52</v>
      </c>
      <c r="B55" s="1">
        <f>100*'Data budget accounting'!AQ56</f>
        <v>3.1704896784291323</v>
      </c>
      <c r="C55" s="1"/>
      <c r="D55" s="6"/>
    </row>
    <row r="56" spans="1:4" x14ac:dyDescent="0.3">
      <c r="A56" s="3" t="s">
        <v>53</v>
      </c>
      <c r="B56" s="1">
        <f>100*'Data budget accounting'!AQ57</f>
        <v>2.4134863251058625</v>
      </c>
      <c r="C56" s="1"/>
      <c r="D56" s="6"/>
    </row>
    <row r="57" spans="1:4" x14ac:dyDescent="0.3">
      <c r="A57" s="3" t="s">
        <v>54</v>
      </c>
      <c r="B57" s="1">
        <f>100*'Data budget accounting'!AQ58</f>
        <v>4.5789545091039621</v>
      </c>
      <c r="C57" s="1"/>
      <c r="D57" s="6"/>
    </row>
    <row r="58" spans="1:4" x14ac:dyDescent="0.3">
      <c r="A58" s="3" t="s">
        <v>55</v>
      </c>
      <c r="B58" s="1">
        <f>100*'Data budget accounting'!AQ59</f>
        <v>5.3204305513533416</v>
      </c>
      <c r="C58" s="1"/>
      <c r="D58" s="6"/>
    </row>
    <row r="59" spans="1:4" x14ac:dyDescent="0.3">
      <c r="A59" s="3" t="s">
        <v>56</v>
      </c>
      <c r="B59" s="1">
        <f>100*'Data budget accounting'!AQ60</f>
        <v>12.426211663662126</v>
      </c>
      <c r="C59" s="1"/>
      <c r="D59" s="6"/>
    </row>
    <row r="60" spans="1:4" x14ac:dyDescent="0.3">
      <c r="A60" s="3" t="s">
        <v>57</v>
      </c>
      <c r="B60" s="1">
        <f>100*'Data budget accounting'!AQ61</f>
        <v>19.830084067661936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168</v>
      </c>
    </row>
    <row r="3" spans="1:4" x14ac:dyDescent="0.3">
      <c r="B3" s="3" t="s">
        <v>168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+'Data budget accounting'!AR6</f>
        <v>4.379979774673451E-4</v>
      </c>
      <c r="C5" s="1"/>
      <c r="D5" s="6"/>
    </row>
    <row r="6" spans="1:4" x14ac:dyDescent="0.3">
      <c r="A6" s="3" t="s">
        <v>3</v>
      </c>
      <c r="B6" s="1">
        <f>+'Data budget accounting'!AR7</f>
        <v>-2.6478439648780954E-3</v>
      </c>
      <c r="C6" s="1"/>
      <c r="D6" s="6"/>
    </row>
    <row r="7" spans="1:4" x14ac:dyDescent="0.3">
      <c r="A7" s="3" t="s">
        <v>4</v>
      </c>
      <c r="B7" s="1">
        <f>+'Data budget accounting'!AR8</f>
        <v>-1.389277260828651E-3</v>
      </c>
      <c r="C7" s="1"/>
      <c r="D7" s="6"/>
    </row>
    <row r="8" spans="1:4" x14ac:dyDescent="0.3">
      <c r="A8" s="3" t="s">
        <v>5</v>
      </c>
      <c r="B8" s="1">
        <f>+'Data budget accounting'!AR9</f>
        <v>-3.0938984226931703E-3</v>
      </c>
      <c r="C8" s="1"/>
      <c r="D8" s="6"/>
    </row>
    <row r="9" spans="1:4" x14ac:dyDescent="0.3">
      <c r="A9" s="3" t="s">
        <v>6</v>
      </c>
      <c r="B9" s="1">
        <f>+'Data budget accounting'!AR10</f>
        <v>-1.1992504567443041E-4</v>
      </c>
      <c r="C9" s="1"/>
      <c r="D9" s="6"/>
    </row>
    <row r="10" spans="1:4" x14ac:dyDescent="0.3">
      <c r="A10" s="3" t="s">
        <v>7</v>
      </c>
      <c r="B10" s="1">
        <f>+'Data budget accounting'!AR11</f>
        <v>5.4331826918243566E-4</v>
      </c>
      <c r="C10" s="1"/>
      <c r="D10" s="6"/>
    </row>
    <row r="11" spans="1:4" x14ac:dyDescent="0.3">
      <c r="A11" s="3" t="s">
        <v>8</v>
      </c>
      <c r="B11" s="1">
        <f>+'Data budget accounting'!AR12</f>
        <v>-4.3763669324495443E-4</v>
      </c>
      <c r="C11" s="1"/>
      <c r="D11" s="6"/>
    </row>
    <row r="12" spans="1:4" x14ac:dyDescent="0.3">
      <c r="A12" s="3" t="s">
        <v>9</v>
      </c>
      <c r="B12" s="1">
        <f>+'Data budget accounting'!AR13</f>
        <v>5.0949772990803281E-4</v>
      </c>
      <c r="C12" s="1"/>
      <c r="D12" s="6"/>
    </row>
    <row r="13" spans="1:4" x14ac:dyDescent="0.3">
      <c r="A13" s="3" t="s">
        <v>10</v>
      </c>
      <c r="B13" s="1">
        <f>+'Data budget accounting'!AR14</f>
        <v>8.2368743842957252E-4</v>
      </c>
      <c r="C13" s="1"/>
      <c r="D13" s="6"/>
    </row>
    <row r="14" spans="1:4" x14ac:dyDescent="0.3">
      <c r="A14" s="3" t="s">
        <v>11</v>
      </c>
      <c r="B14" s="1">
        <f>+'Data budget accounting'!AR15</f>
        <v>-2.1002913554122272E-3</v>
      </c>
      <c r="C14" s="1"/>
      <c r="D14" s="6"/>
    </row>
    <row r="15" spans="1:4" x14ac:dyDescent="0.3">
      <c r="A15" s="3" t="s">
        <v>12</v>
      </c>
      <c r="B15" s="1">
        <f>+'Data budget accounting'!AR16</f>
        <v>-1.0976306096306399E-3</v>
      </c>
      <c r="C15" s="1"/>
      <c r="D15" s="6"/>
    </row>
    <row r="16" spans="1:4" x14ac:dyDescent="0.3">
      <c r="A16" s="3" t="s">
        <v>13</v>
      </c>
      <c r="B16" s="1">
        <f>+'Data budget accounting'!AR17</f>
        <v>1.7302044526264484E-4</v>
      </c>
      <c r="C16" s="1"/>
      <c r="D16" s="6"/>
    </row>
    <row r="17" spans="1:4" x14ac:dyDescent="0.3">
      <c r="A17" s="3" t="s">
        <v>14</v>
      </c>
      <c r="B17" s="1">
        <f>+'Data budget accounting'!AR18</f>
        <v>-4.1210456263118672E-3</v>
      </c>
      <c r="C17" s="1"/>
      <c r="D17" s="6"/>
    </row>
    <row r="18" spans="1:4" x14ac:dyDescent="0.3">
      <c r="A18" s="3" t="s">
        <v>15</v>
      </c>
      <c r="B18" s="1">
        <f>+'Data budget accounting'!AR19</f>
        <v>-1.1444228989829159E-2</v>
      </c>
      <c r="C18" s="1"/>
      <c r="D18" s="6"/>
    </row>
    <row r="19" spans="1:4" x14ac:dyDescent="0.3">
      <c r="A19" s="3" t="s">
        <v>16</v>
      </c>
      <c r="B19" s="1">
        <f>+'Data budget accounting'!AR20</f>
        <v>-3.8899481917018365E-4</v>
      </c>
      <c r="C19" s="1"/>
      <c r="D19" s="6"/>
    </row>
    <row r="20" spans="1:4" x14ac:dyDescent="0.3">
      <c r="A20" s="3" t="s">
        <v>17</v>
      </c>
      <c r="B20" s="1">
        <f>+'Data budget accounting'!AR21</f>
        <v>-3.2143808925962449E-3</v>
      </c>
      <c r="C20" s="1"/>
      <c r="D20" s="6"/>
    </row>
    <row r="21" spans="1:4" x14ac:dyDescent="0.3">
      <c r="A21" s="3" t="s">
        <v>18</v>
      </c>
      <c r="B21" s="1">
        <f>+'Data budget accounting'!AR22</f>
        <v>-3.5710008031951393E-3</v>
      </c>
      <c r="C21" s="1"/>
      <c r="D21" s="6"/>
    </row>
    <row r="22" spans="1:4" x14ac:dyDescent="0.3">
      <c r="A22" s="3" t="s">
        <v>19</v>
      </c>
      <c r="B22" s="1">
        <f>+'Data budget accounting'!AR23</f>
        <v>-2.0382964447875646E-3</v>
      </c>
      <c r="C22" s="1"/>
      <c r="D22" s="6"/>
    </row>
    <row r="23" spans="1:4" x14ac:dyDescent="0.3">
      <c r="A23" s="3" t="s">
        <v>20</v>
      </c>
      <c r="B23" s="1">
        <f>+'Data budget accounting'!AR24</f>
        <v>-1.291779415471829E-2</v>
      </c>
      <c r="C23" s="1"/>
      <c r="D23" s="6"/>
    </row>
    <row r="24" spans="1:4" x14ac:dyDescent="0.3">
      <c r="A24" s="3" t="s">
        <v>21</v>
      </c>
      <c r="B24" s="1">
        <f>+'Data budget accounting'!AR25</f>
        <v>-1.0120792698860032E-2</v>
      </c>
      <c r="C24" s="1"/>
      <c r="D24" s="6"/>
    </row>
    <row r="25" spans="1:4" x14ac:dyDescent="0.3">
      <c r="A25" s="3" t="s">
        <v>22</v>
      </c>
      <c r="B25" s="1">
        <f>+'Data budget accounting'!AR26</f>
        <v>-4.3749583769241941E-3</v>
      </c>
      <c r="C25" s="1"/>
      <c r="D25" s="6"/>
    </row>
    <row r="26" spans="1:4" x14ac:dyDescent="0.3">
      <c r="A26" s="3" t="s">
        <v>23</v>
      </c>
      <c r="B26" s="1">
        <f>+'Data budget accounting'!AR27</f>
        <v>4.4802363989459955E-3</v>
      </c>
      <c r="C26" s="1"/>
      <c r="D26" s="6"/>
    </row>
    <row r="27" spans="1:4" x14ac:dyDescent="0.3">
      <c r="A27" s="3" t="s">
        <v>24</v>
      </c>
      <c r="B27" s="1">
        <f>+'Data budget accounting'!AR28</f>
        <v>7.5679884031811832E-3</v>
      </c>
      <c r="C27" s="1"/>
      <c r="D27" s="6"/>
    </row>
    <row r="28" spans="1:4" x14ac:dyDescent="0.3">
      <c r="A28" s="3" t="s">
        <v>25</v>
      </c>
      <c r="B28" s="1">
        <f>+'Data budget accounting'!AR29</f>
        <v>-9.2273083083596608E-3</v>
      </c>
      <c r="C28" s="1"/>
      <c r="D28" s="6"/>
    </row>
    <row r="29" spans="1:4" x14ac:dyDescent="0.3">
      <c r="A29" s="3" t="s">
        <v>26</v>
      </c>
      <c r="B29" s="1">
        <f>+'Data budget accounting'!AR30</f>
        <v>-1.930470900869006E-3</v>
      </c>
      <c r="C29" s="1"/>
      <c r="D29" s="6"/>
    </row>
    <row r="30" spans="1:4" x14ac:dyDescent="0.3">
      <c r="A30" s="3" t="s">
        <v>27</v>
      </c>
      <c r="B30" s="1">
        <f>+'Data budget accounting'!AR31</f>
        <v>5.7616643123217749E-3</v>
      </c>
      <c r="C30" s="1"/>
      <c r="D30" s="6"/>
    </row>
    <row r="31" spans="1:4" x14ac:dyDescent="0.3">
      <c r="A31" s="3" t="s">
        <v>28</v>
      </c>
      <c r="B31" s="1">
        <f>+'Data budget accounting'!AR32</f>
        <v>-3.54199939812729E-2</v>
      </c>
      <c r="C31" s="1"/>
      <c r="D31" s="6"/>
    </row>
    <row r="32" spans="1:4" x14ac:dyDescent="0.3">
      <c r="A32" s="3" t="s">
        <v>29</v>
      </c>
      <c r="B32" s="1">
        <f>+'Data budget accounting'!AR33</f>
        <v>-1.5413973863236534E-2</v>
      </c>
      <c r="C32" s="1"/>
      <c r="D32" s="6"/>
    </row>
    <row r="33" spans="1:4" x14ac:dyDescent="0.3">
      <c r="A33" s="3" t="s">
        <v>30</v>
      </c>
      <c r="B33" s="1">
        <f>+'Data budget accounting'!AR34</f>
        <v>-3.7996783137857759E-2</v>
      </c>
      <c r="C33" s="1"/>
      <c r="D33" s="6"/>
    </row>
    <row r="34" spans="1:4" x14ac:dyDescent="0.3">
      <c r="A34" s="3" t="s">
        <v>31</v>
      </c>
      <c r="B34" s="1">
        <f>+'Data budget accounting'!AR35</f>
        <v>-2.5169865741096389E-2</v>
      </c>
      <c r="C34" s="1"/>
      <c r="D34" s="6"/>
    </row>
    <row r="35" spans="1:4" x14ac:dyDescent="0.3">
      <c r="A35" s="3" t="s">
        <v>32</v>
      </c>
      <c r="B35" s="1">
        <f>+'Data budget accounting'!AR36</f>
        <v>-1.3082970152475261E-2</v>
      </c>
      <c r="C35" s="1"/>
      <c r="D35" s="6"/>
    </row>
    <row r="36" spans="1:4" x14ac:dyDescent="0.3">
      <c r="A36" s="3" t="s">
        <v>33</v>
      </c>
      <c r="B36" s="1">
        <f>+'Data budget accounting'!AR37</f>
        <v>-1.4091882395263419E-2</v>
      </c>
      <c r="C36" s="1"/>
      <c r="D36" s="6"/>
    </row>
    <row r="37" spans="1:4" x14ac:dyDescent="0.3">
      <c r="A37" s="3" t="s">
        <v>34</v>
      </c>
      <c r="B37" s="1">
        <f>+'Data budget accounting'!AR38</f>
        <v>-2.9411564002141577E-3</v>
      </c>
      <c r="C37" s="1"/>
      <c r="D37" s="6"/>
    </row>
    <row r="38" spans="1:4" x14ac:dyDescent="0.3">
      <c r="A38" s="3" t="s">
        <v>35</v>
      </c>
      <c r="B38" s="1">
        <f>+'Data budget accounting'!AR39</f>
        <v>-2.1182028220009877E-2</v>
      </c>
      <c r="C38" s="1"/>
      <c r="D38" s="6"/>
    </row>
    <row r="39" spans="1:4" x14ac:dyDescent="0.3">
      <c r="A39" s="3" t="s">
        <v>36</v>
      </c>
      <c r="B39" s="1">
        <f>+'Data budget accounting'!AR40</f>
        <v>-1.8069599602938684E-3</v>
      </c>
      <c r="C39" s="1"/>
      <c r="D39" s="6"/>
    </row>
    <row r="40" spans="1:4" x14ac:dyDescent="0.3">
      <c r="A40" s="3" t="s">
        <v>37</v>
      </c>
      <c r="B40" s="1">
        <f>+'Data budget accounting'!AR41</f>
        <v>-4.6307596844742824E-2</v>
      </c>
      <c r="C40" s="1"/>
      <c r="D40" s="6"/>
    </row>
    <row r="41" spans="1:4" x14ac:dyDescent="0.3">
      <c r="A41" s="3" t="s">
        <v>38</v>
      </c>
      <c r="B41" s="1">
        <f>+'Data budget accounting'!AR42</f>
        <v>-9.2859019375814231E-3</v>
      </c>
      <c r="C41" s="1"/>
      <c r="D41" s="6"/>
    </row>
    <row r="42" spans="1:4" x14ac:dyDescent="0.3">
      <c r="A42" s="3" t="s">
        <v>39</v>
      </c>
      <c r="B42" s="1">
        <f>+'Data budget accounting'!AR43</f>
        <v>-1.6644831845261656E-3</v>
      </c>
      <c r="C42" s="1"/>
      <c r="D42" s="6"/>
    </row>
    <row r="43" spans="1:4" x14ac:dyDescent="0.3">
      <c r="A43" s="3" t="s">
        <v>40</v>
      </c>
      <c r="B43" s="1">
        <f>+'Data budget accounting'!AR44</f>
        <v>1.3728499016600383E-3</v>
      </c>
      <c r="C43" s="1"/>
      <c r="D43" s="6"/>
    </row>
    <row r="44" spans="1:4" x14ac:dyDescent="0.3">
      <c r="A44" s="3" t="s">
        <v>41</v>
      </c>
      <c r="B44" s="1">
        <f>+'Data budget accounting'!AR45</f>
        <v>-3.9966706079322956E-3</v>
      </c>
      <c r="C44" s="1"/>
      <c r="D44" s="6"/>
    </row>
    <row r="45" spans="1:4" x14ac:dyDescent="0.3">
      <c r="A45" s="3" t="s">
        <v>42</v>
      </c>
      <c r="B45" s="1">
        <f>+'Data budget accounting'!AR46</f>
        <v>6.011726251461221E-3</v>
      </c>
      <c r="C45" s="1"/>
      <c r="D45" s="6"/>
    </row>
    <row r="46" spans="1:4" x14ac:dyDescent="0.3">
      <c r="A46" s="3" t="s">
        <v>43</v>
      </c>
      <c r="B46" s="1">
        <f>+'Data budget accounting'!AR47</f>
        <v>6.6484283326239246E-3</v>
      </c>
      <c r="C46" s="1"/>
      <c r="D46" s="6"/>
    </row>
    <row r="47" spans="1:4" x14ac:dyDescent="0.3">
      <c r="A47" s="3" t="s">
        <v>44</v>
      </c>
      <c r="B47" s="1">
        <f>+'Data budget accounting'!AR48</f>
        <v>-6.6474575931718303E-4</v>
      </c>
      <c r="C47" s="1"/>
      <c r="D47" s="6"/>
    </row>
    <row r="48" spans="1:4" x14ac:dyDescent="0.3">
      <c r="A48" s="3" t="s">
        <v>45</v>
      </c>
      <c r="B48" s="1">
        <f>+'Data budget accounting'!AR49</f>
        <v>-4.7298184846808221E-2</v>
      </c>
      <c r="C48" s="1"/>
      <c r="D48" s="6"/>
    </row>
    <row r="49" spans="1:4" x14ac:dyDescent="0.3">
      <c r="A49" s="3" t="s">
        <v>46</v>
      </c>
      <c r="B49" s="1">
        <f>+'Data budget accounting'!AR50</f>
        <v>-2.8774046253772636E-2</v>
      </c>
      <c r="C49" s="1"/>
      <c r="D49" s="6"/>
    </row>
    <row r="50" spans="1:4" x14ac:dyDescent="0.3">
      <c r="A50" s="3" t="s">
        <v>47</v>
      </c>
      <c r="B50" s="1">
        <f>+'Data budget accounting'!AR51</f>
        <v>-1.7672671237180256E-2</v>
      </c>
      <c r="C50" s="1"/>
      <c r="D50" s="6"/>
    </row>
    <row r="51" spans="1:4" x14ac:dyDescent="0.3">
      <c r="A51" s="3" t="s">
        <v>48</v>
      </c>
      <c r="B51" s="1">
        <f>+'Data budget accounting'!AR52</f>
        <v>-1.3626278187209006E-2</v>
      </c>
      <c r="C51" s="1"/>
      <c r="D51" s="6"/>
    </row>
    <row r="52" spans="1:4" x14ac:dyDescent="0.3">
      <c r="A52" s="3" t="s">
        <v>49</v>
      </c>
      <c r="B52" s="1">
        <f>+'Data budget accounting'!AR53</f>
        <v>-1.4456827032866557E-2</v>
      </c>
      <c r="C52" s="1"/>
      <c r="D52" s="6"/>
    </row>
    <row r="53" spans="1:4" x14ac:dyDescent="0.3">
      <c r="A53" s="3" t="s">
        <v>50</v>
      </c>
      <c r="B53" s="1">
        <f>+'Data budget accounting'!AR54</f>
        <v>3.8971370007846082E-3</v>
      </c>
      <c r="C53" s="1"/>
      <c r="D53" s="6"/>
    </row>
    <row r="54" spans="1:4" x14ac:dyDescent="0.3">
      <c r="A54" s="3" t="s">
        <v>51</v>
      </c>
      <c r="B54" s="1">
        <f>+'Data budget accounting'!AR55</f>
        <v>-1.5630412738300466E-2</v>
      </c>
      <c r="C54" s="1"/>
      <c r="D54" s="6"/>
    </row>
    <row r="55" spans="1:4" x14ac:dyDescent="0.3">
      <c r="A55" s="3" t="s">
        <v>52</v>
      </c>
      <c r="B55" s="1">
        <f>+'Data budget accounting'!AR56</f>
        <v>-1.1027282250511224E-2</v>
      </c>
      <c r="C55" s="1"/>
      <c r="D55" s="6"/>
    </row>
    <row r="56" spans="1:4" x14ac:dyDescent="0.3">
      <c r="A56" s="3" t="s">
        <v>53</v>
      </c>
      <c r="B56" s="1">
        <f>+'Data budget accounting'!AR57</f>
        <v>-2.793127868808335E-3</v>
      </c>
      <c r="C56" s="1"/>
      <c r="D56" s="6"/>
    </row>
    <row r="57" spans="1:4" x14ac:dyDescent="0.3">
      <c r="A57" s="3" t="s">
        <v>54</v>
      </c>
      <c r="B57" s="1">
        <f>+'Data budget accounting'!AR58</f>
        <v>-2.2015318129084055E-2</v>
      </c>
      <c r="C57" s="1"/>
      <c r="D57" s="6"/>
    </row>
    <row r="58" spans="1:4" x14ac:dyDescent="0.3">
      <c r="A58" s="3" t="s">
        <v>55</v>
      </c>
      <c r="B58" s="1">
        <f>+'Data budget accounting'!AR59</f>
        <v>-2.9619426761888754E-2</v>
      </c>
      <c r="C58" s="1"/>
      <c r="D58" s="6"/>
    </row>
    <row r="59" spans="1:4" x14ac:dyDescent="0.3">
      <c r="A59" s="3" t="s">
        <v>56</v>
      </c>
      <c r="B59" s="1">
        <f>+'Data budget accounting'!AR60</f>
        <v>-8.3848593793198978E-2</v>
      </c>
      <c r="C59" s="1"/>
      <c r="D59" s="6"/>
    </row>
    <row r="60" spans="1:4" x14ac:dyDescent="0.3">
      <c r="A60" s="3" t="s">
        <v>57</v>
      </c>
      <c r="B60" s="1">
        <f>+'Data budget accounting'!AR61</f>
        <v>-9.669604712397116E-2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61"/>
  <sheetViews>
    <sheetView workbookViewId="0">
      <selection activeCell="B5" sqref="B5:B60"/>
    </sheetView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6" t="s">
        <v>155</v>
      </c>
    </row>
    <row r="3" spans="1:4" x14ac:dyDescent="0.3">
      <c r="B3" s="16" t="s">
        <v>155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accounting'!AS6</f>
        <v>-1.2816475115240981E-2</v>
      </c>
      <c r="C5" s="1"/>
      <c r="D5" s="6"/>
    </row>
    <row r="6" spans="1:4" x14ac:dyDescent="0.3">
      <c r="A6" s="3" t="s">
        <v>3</v>
      </c>
      <c r="B6" s="1">
        <f>100*'Data budget accounting'!AS7</f>
        <v>-0.12195791204606815</v>
      </c>
      <c r="C6" s="1"/>
      <c r="D6" s="6"/>
    </row>
    <row r="7" spans="1:4" x14ac:dyDescent="0.3">
      <c r="A7" s="3" t="s">
        <v>4</v>
      </c>
      <c r="B7" s="1">
        <f>100*'Data budget accounting'!AS8</f>
        <v>-6.9065260306197876E-2</v>
      </c>
      <c r="C7" s="1"/>
      <c r="D7" s="6"/>
    </row>
    <row r="8" spans="1:4" x14ac:dyDescent="0.3">
      <c r="A8" s="3" t="s">
        <v>5</v>
      </c>
      <c r="B8" s="1">
        <f>100*'Data budget accounting'!AS9</f>
        <v>-0.1455944103374413</v>
      </c>
      <c r="C8" s="1"/>
      <c r="D8" s="6"/>
    </row>
    <row r="9" spans="1:4" x14ac:dyDescent="0.3">
      <c r="A9" s="3" t="s">
        <v>6</v>
      </c>
      <c r="B9" s="1">
        <f>100*'Data budget accounting'!AS10</f>
        <v>-6.971635416720301E-2</v>
      </c>
      <c r="C9" s="1"/>
      <c r="D9" s="6"/>
    </row>
    <row r="10" spans="1:4" x14ac:dyDescent="0.3">
      <c r="A10" s="3" t="s">
        <v>7</v>
      </c>
      <c r="B10" s="1">
        <f>100*'Data budget accounting'!AS11</f>
        <v>-1.4259762465441986E-2</v>
      </c>
      <c r="C10" s="1"/>
      <c r="D10" s="6"/>
    </row>
    <row r="11" spans="1:4" x14ac:dyDescent="0.3">
      <c r="A11" s="3" t="s">
        <v>8</v>
      </c>
      <c r="B11" s="1">
        <f>100*'Data budget accounting'!AS12</f>
        <v>-4.8558739057885575E-2</v>
      </c>
      <c r="C11" s="1"/>
      <c r="D11" s="6"/>
    </row>
    <row r="12" spans="1:4" x14ac:dyDescent="0.3">
      <c r="A12" s="3" t="s">
        <v>9</v>
      </c>
      <c r="B12" s="1">
        <f>100*'Data budget accounting'!AS13</f>
        <v>-0.12851652294634297</v>
      </c>
      <c r="C12" s="1"/>
      <c r="D12" s="6"/>
    </row>
    <row r="13" spans="1:4" x14ac:dyDescent="0.3">
      <c r="A13" s="3" t="s">
        <v>10</v>
      </c>
      <c r="B13" s="1">
        <f>100*'Data budget accounting'!AS14</f>
        <v>-0.17705793747381113</v>
      </c>
      <c r="C13" s="1"/>
      <c r="D13" s="6"/>
    </row>
    <row r="14" spans="1:4" x14ac:dyDescent="0.3">
      <c r="A14" s="3" t="s">
        <v>11</v>
      </c>
      <c r="B14" s="1">
        <f>100*'Data budget accounting'!AS15</f>
        <v>-0.26001467177628906</v>
      </c>
      <c r="C14" s="1"/>
      <c r="D14" s="6"/>
    </row>
    <row r="15" spans="1:4" x14ac:dyDescent="0.3">
      <c r="A15" s="3" t="s">
        <v>12</v>
      </c>
      <c r="B15" s="1">
        <f>100*'Data budget accounting'!AS16</f>
        <v>-4.4831605784319113E-2</v>
      </c>
      <c r="C15" s="1"/>
      <c r="D15" s="6"/>
    </row>
    <row r="16" spans="1:4" x14ac:dyDescent="0.3">
      <c r="A16" s="3" t="s">
        <v>13</v>
      </c>
      <c r="B16" s="1">
        <f>100*'Data budget accounting'!AS17</f>
        <v>-4.932727356688741E-2</v>
      </c>
      <c r="C16" s="1"/>
      <c r="D16" s="6"/>
    </row>
    <row r="17" spans="1:4" x14ac:dyDescent="0.3">
      <c r="A17" s="3" t="s">
        <v>14</v>
      </c>
      <c r="B17" s="1">
        <f>100*'Data budget accounting'!AS18</f>
        <v>-0.26172893858901009</v>
      </c>
      <c r="C17" s="1"/>
      <c r="D17" s="6"/>
    </row>
    <row r="18" spans="1:4" x14ac:dyDescent="0.3">
      <c r="A18" s="3" t="s">
        <v>15</v>
      </c>
      <c r="B18" s="1">
        <f>100*'Data budget accounting'!AS19</f>
        <v>-0.32531018166501263</v>
      </c>
      <c r="C18" s="1"/>
      <c r="D18" s="6"/>
    </row>
    <row r="19" spans="1:4" x14ac:dyDescent="0.3">
      <c r="A19" s="3" t="s">
        <v>16</v>
      </c>
      <c r="B19" s="1">
        <f>100*'Data budget accounting'!AS20</f>
        <v>-0.20560292952537929</v>
      </c>
      <c r="C19" s="1"/>
      <c r="D19" s="6"/>
    </row>
    <row r="20" spans="1:4" x14ac:dyDescent="0.3">
      <c r="A20" s="3" t="s">
        <v>17</v>
      </c>
      <c r="B20" s="1">
        <f>100*'Data budget accounting'!AS21</f>
        <v>-0.33532565458580987</v>
      </c>
      <c r="C20" s="1"/>
      <c r="D20" s="6"/>
    </row>
    <row r="21" spans="1:4" x14ac:dyDescent="0.3">
      <c r="A21" s="3" t="s">
        <v>18</v>
      </c>
      <c r="B21" s="1">
        <f>100*'Data budget accounting'!AS22</f>
        <v>-0.59570404733767512</v>
      </c>
      <c r="C21" s="1"/>
      <c r="D21" s="6"/>
    </row>
    <row r="22" spans="1:4" x14ac:dyDescent="0.3">
      <c r="A22" s="3" t="s">
        <v>19</v>
      </c>
      <c r="B22" s="1">
        <f>100*'Data budget accounting'!AS23</f>
        <v>-0.19811835409293618</v>
      </c>
      <c r="C22" s="1"/>
      <c r="D22" s="6"/>
    </row>
    <row r="23" spans="1:4" x14ac:dyDescent="0.3">
      <c r="A23" s="3" t="s">
        <v>20</v>
      </c>
      <c r="B23" s="1">
        <f>100*'Data budget accounting'!AS24</f>
        <v>-0.67703243126250523</v>
      </c>
      <c r="C23" s="1"/>
      <c r="D23" s="6"/>
    </row>
    <row r="24" spans="1:4" x14ac:dyDescent="0.3">
      <c r="A24" s="3" t="s">
        <v>21</v>
      </c>
      <c r="B24" s="1">
        <f>100*'Data budget accounting'!AS25</f>
        <v>-7.0574967238355477E-2</v>
      </c>
      <c r="C24" s="1"/>
      <c r="D24" s="6"/>
    </row>
    <row r="25" spans="1:4" x14ac:dyDescent="0.3">
      <c r="A25" s="3" t="s">
        <v>22</v>
      </c>
      <c r="B25" s="1">
        <f>100*'Data budget accounting'!AS26</f>
        <v>0.37894057587020763</v>
      </c>
      <c r="C25" s="1"/>
      <c r="D25" s="6"/>
    </row>
    <row r="26" spans="1:4" x14ac:dyDescent="0.3">
      <c r="A26" s="3" t="s">
        <v>23</v>
      </c>
      <c r="B26" s="1">
        <f>100*'Data budget accounting'!AS27</f>
        <v>0.83982295935914264</v>
      </c>
      <c r="C26" s="1"/>
      <c r="D26" s="6"/>
    </row>
    <row r="27" spans="1:4" x14ac:dyDescent="0.3">
      <c r="A27" s="3" t="s">
        <v>24</v>
      </c>
      <c r="B27" s="1">
        <f>100*'Data budget accounting'!AS28</f>
        <v>1.7062426612019426</v>
      </c>
      <c r="C27" s="1"/>
      <c r="D27" s="6"/>
    </row>
    <row r="28" spans="1:4" x14ac:dyDescent="0.3">
      <c r="A28" s="3" t="s">
        <v>25</v>
      </c>
      <c r="B28" s="1">
        <f>100*'Data budget accounting'!AS29</f>
        <v>2.2444354762236074</v>
      </c>
      <c r="C28" s="1"/>
      <c r="D28" s="6"/>
    </row>
    <row r="29" spans="1:4" x14ac:dyDescent="0.3">
      <c r="A29" s="3" t="s">
        <v>26</v>
      </c>
      <c r="B29" s="1">
        <f>100*'Data budget accounting'!AS30</f>
        <v>1.2453683089026188</v>
      </c>
      <c r="C29" s="1"/>
      <c r="D29" s="6"/>
    </row>
    <row r="30" spans="1:4" x14ac:dyDescent="0.3">
      <c r="A30" s="3" t="s">
        <v>27</v>
      </c>
      <c r="B30" s="1">
        <f>100*'Data budget accounting'!AS31</f>
        <v>4.9830604401049579</v>
      </c>
      <c r="C30" s="1"/>
      <c r="D30" s="6"/>
    </row>
    <row r="31" spans="1:4" x14ac:dyDescent="0.3">
      <c r="A31" s="3" t="s">
        <v>28</v>
      </c>
      <c r="B31" s="1">
        <f>100*'Data budget accounting'!AS32</f>
        <v>0.51319131850307054</v>
      </c>
      <c r="C31" s="1"/>
      <c r="D31" s="6"/>
    </row>
    <row r="32" spans="1:4" x14ac:dyDescent="0.3">
      <c r="A32" s="3" t="s">
        <v>29</v>
      </c>
      <c r="B32" s="1">
        <f>100*'Data budget accounting'!AS33</f>
        <v>0.43215128687434673</v>
      </c>
      <c r="C32" s="1"/>
      <c r="D32" s="6"/>
    </row>
    <row r="33" spans="1:4" x14ac:dyDescent="0.3">
      <c r="A33" s="3" t="s">
        <v>30</v>
      </c>
      <c r="B33" s="1">
        <f>100*'Data budget accounting'!AS34</f>
        <v>6.9279197087544739</v>
      </c>
      <c r="C33" s="1"/>
      <c r="D33" s="6"/>
    </row>
    <row r="34" spans="1:4" x14ac:dyDescent="0.3">
      <c r="A34" s="3" t="s">
        <v>31</v>
      </c>
      <c r="B34" s="1">
        <f>100*'Data budget accounting'!AS35</f>
        <v>-4.7779407582032727</v>
      </c>
      <c r="C34" s="1"/>
      <c r="D34" s="6"/>
    </row>
    <row r="35" spans="1:4" x14ac:dyDescent="0.3">
      <c r="A35" s="3" t="s">
        <v>32</v>
      </c>
      <c r="B35" s="1">
        <f>100*'Data budget accounting'!AS36</f>
        <v>-5.3487980276793659</v>
      </c>
      <c r="C35" s="1"/>
      <c r="D35" s="6"/>
    </row>
    <row r="36" spans="1:4" x14ac:dyDescent="0.3">
      <c r="A36" s="3" t="s">
        <v>33</v>
      </c>
      <c r="B36" s="1">
        <f>100*'Data budget accounting'!AS37</f>
        <v>-1.5589674687129647</v>
      </c>
      <c r="C36" s="1"/>
      <c r="D36" s="6"/>
    </row>
    <row r="37" spans="1:4" x14ac:dyDescent="0.3">
      <c r="A37" s="3" t="s">
        <v>34</v>
      </c>
      <c r="B37" s="1">
        <f>100*'Data budget accounting'!AS38</f>
        <v>1.277892416215314</v>
      </c>
      <c r="C37" s="1"/>
      <c r="D37" s="6"/>
    </row>
    <row r="38" spans="1:4" x14ac:dyDescent="0.3">
      <c r="A38" s="3" t="s">
        <v>35</v>
      </c>
      <c r="B38" s="1">
        <f>100*'Data budget accounting'!AS39</f>
        <v>3.3747949588263735</v>
      </c>
      <c r="C38" s="1"/>
      <c r="D38" s="6"/>
    </row>
    <row r="39" spans="1:4" x14ac:dyDescent="0.3">
      <c r="A39" s="3" t="s">
        <v>36</v>
      </c>
      <c r="B39" s="1">
        <f>100*'Data budget accounting'!AS40</f>
        <v>0.25600024821763084</v>
      </c>
      <c r="C39" s="1"/>
      <c r="D39" s="6"/>
    </row>
    <row r="40" spans="1:4" x14ac:dyDescent="0.3">
      <c r="A40" s="3" t="s">
        <v>37</v>
      </c>
      <c r="B40" s="1">
        <f>100*'Data budget accounting'!AS41</f>
        <v>1.7500270271204807</v>
      </c>
      <c r="C40" s="1"/>
      <c r="D40" s="6"/>
    </row>
    <row r="41" spans="1:4" x14ac:dyDescent="0.3">
      <c r="A41" s="3" t="s">
        <v>38</v>
      </c>
      <c r="B41" s="1">
        <f>100*'Data budget accounting'!AS42</f>
        <v>-0.85286267580854291</v>
      </c>
      <c r="C41" s="1"/>
      <c r="D41" s="6"/>
    </row>
    <row r="42" spans="1:4" x14ac:dyDescent="0.3">
      <c r="A42" s="3" t="s">
        <v>39</v>
      </c>
      <c r="B42" s="1">
        <f>100*'Data budget accounting'!AS43</f>
        <v>1.4050039319703247</v>
      </c>
      <c r="C42" s="1"/>
      <c r="D42" s="6"/>
    </row>
    <row r="43" spans="1:4" x14ac:dyDescent="0.3">
      <c r="A43" s="3" t="s">
        <v>40</v>
      </c>
      <c r="B43" s="1">
        <f>100*'Data budget accounting'!AS44</f>
        <v>2.8670172267658631</v>
      </c>
      <c r="C43" s="1"/>
      <c r="D43" s="6"/>
    </row>
    <row r="44" spans="1:4" x14ac:dyDescent="0.3">
      <c r="A44" s="3" t="s">
        <v>41</v>
      </c>
      <c r="B44" s="1">
        <f>100*'Data budget accounting'!AS45</f>
        <v>8.3203926722596994E-2</v>
      </c>
      <c r="C44" s="1"/>
      <c r="D44" s="6"/>
    </row>
    <row r="45" spans="1:4" x14ac:dyDescent="0.3">
      <c r="A45" s="3" t="s">
        <v>42</v>
      </c>
      <c r="B45" s="1">
        <f>100*'Data budget accounting'!AS46</f>
        <v>0.32361081022570859</v>
      </c>
      <c r="C45" s="1"/>
      <c r="D45" s="6"/>
    </row>
    <row r="46" spans="1:4" x14ac:dyDescent="0.3">
      <c r="A46" s="3" t="s">
        <v>43</v>
      </c>
      <c r="B46" s="1">
        <f>100*'Data budget accounting'!AS47</f>
        <v>4.2450662939802903</v>
      </c>
      <c r="C46" s="1"/>
      <c r="D46" s="6"/>
    </row>
    <row r="47" spans="1:4" x14ac:dyDescent="0.3">
      <c r="A47" s="3" t="s">
        <v>44</v>
      </c>
      <c r="B47" s="1">
        <f>100*'Data budget accounting'!AS48</f>
        <v>3.548091482213203</v>
      </c>
      <c r="C47" s="1"/>
      <c r="D47" s="6"/>
    </row>
    <row r="48" spans="1:4" x14ac:dyDescent="0.3">
      <c r="A48" s="3" t="s">
        <v>45</v>
      </c>
      <c r="B48" s="1">
        <f>100*'Data budget accounting'!AS49</f>
        <v>-3.1633934973368207</v>
      </c>
      <c r="C48" s="1"/>
      <c r="D48" s="6"/>
    </row>
    <row r="49" spans="1:4" x14ac:dyDescent="0.3">
      <c r="A49" s="3" t="s">
        <v>46</v>
      </c>
      <c r="B49" s="1">
        <f>100*'Data budget accounting'!AS50</f>
        <v>-1.1348976260996664</v>
      </c>
      <c r="C49" s="1"/>
      <c r="D49" s="6"/>
    </row>
    <row r="50" spans="1:4" x14ac:dyDescent="0.3">
      <c r="A50" s="3" t="s">
        <v>47</v>
      </c>
      <c r="B50" s="1">
        <f>100*'Data budget accounting'!AS51</f>
        <v>-0.96460873010416914</v>
      </c>
      <c r="C50" s="1"/>
      <c r="D50" s="6"/>
    </row>
    <row r="51" spans="1:4" x14ac:dyDescent="0.3">
      <c r="A51" s="3" t="s">
        <v>48</v>
      </c>
      <c r="B51" s="1">
        <f>100*'Data budget accounting'!AS52</f>
        <v>-0.40495523383383336</v>
      </c>
      <c r="C51" s="1"/>
      <c r="D51" s="6"/>
    </row>
    <row r="52" spans="1:4" x14ac:dyDescent="0.3">
      <c r="A52" s="3" t="s">
        <v>49</v>
      </c>
      <c r="B52" s="1">
        <f>100*'Data budget accounting'!AS53</f>
        <v>-1.335276772381792E-2</v>
      </c>
      <c r="C52" s="1"/>
      <c r="D52" s="6"/>
    </row>
    <row r="53" spans="1:4" x14ac:dyDescent="0.3">
      <c r="A53" s="3" t="s">
        <v>50</v>
      </c>
      <c r="B53" s="1">
        <f>100*'Data budget accounting'!AS54</f>
        <v>1.0568490100791144</v>
      </c>
      <c r="C53" s="1"/>
      <c r="D53" s="6"/>
    </row>
    <row r="54" spans="1:4" x14ac:dyDescent="0.3">
      <c r="A54" s="3" t="s">
        <v>51</v>
      </c>
      <c r="B54" s="1">
        <f>100*'Data budget accounting'!AS55</f>
        <v>0.7121420974445315</v>
      </c>
      <c r="C54" s="1"/>
      <c r="D54" s="6"/>
    </row>
    <row r="55" spans="1:4" x14ac:dyDescent="0.3">
      <c r="A55" s="3" t="s">
        <v>52</v>
      </c>
      <c r="B55" s="1">
        <f>100*'Data budget accounting'!AS56</f>
        <v>0.1106119143938173</v>
      </c>
      <c r="C55" s="1"/>
      <c r="D55" s="6"/>
    </row>
    <row r="56" spans="1:4" x14ac:dyDescent="0.3">
      <c r="A56" s="3" t="s">
        <v>53</v>
      </c>
      <c r="B56" s="1">
        <f>100*'Data budget accounting'!AS57</f>
        <v>0.15010242068515783</v>
      </c>
      <c r="C56" s="1"/>
      <c r="D56" s="6"/>
    </row>
    <row r="57" spans="1:4" x14ac:dyDescent="0.3">
      <c r="A57" s="3" t="s">
        <v>54</v>
      </c>
      <c r="B57" s="1">
        <f>100*'Data budget accounting'!AS58</f>
        <v>0.7784675019166063</v>
      </c>
      <c r="C57" s="1"/>
      <c r="D57" s="6"/>
    </row>
    <row r="58" spans="1:4" x14ac:dyDescent="0.3">
      <c r="A58" s="3" t="s">
        <v>55</v>
      </c>
      <c r="B58" s="1">
        <f>100*'Data budget accounting'!AS59</f>
        <v>1.0372295906473155</v>
      </c>
      <c r="C58" s="1"/>
      <c r="D58" s="6"/>
    </row>
    <row r="59" spans="1:4" x14ac:dyDescent="0.3">
      <c r="A59" s="3" t="s">
        <v>56</v>
      </c>
      <c r="B59" s="1">
        <f>100*'Data budget accounting'!AS60</f>
        <v>0.66756105939373955</v>
      </c>
      <c r="C59" s="1"/>
      <c r="D59" s="6"/>
    </row>
    <row r="60" spans="1:4" x14ac:dyDescent="0.3">
      <c r="A60" s="3" t="s">
        <v>57</v>
      </c>
      <c r="B60" s="1">
        <f>100*'Data budget accounting'!AS61</f>
        <v>0.42906181609327598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4" t="s">
        <v>150</v>
      </c>
    </row>
    <row r="3" spans="1:4" x14ac:dyDescent="0.3">
      <c r="B3" s="14" t="s">
        <v>150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accounting'!AT6</f>
        <v>0.19166845504856281</v>
      </c>
      <c r="C5" s="1"/>
      <c r="D5" s="6"/>
    </row>
    <row r="6" spans="1:4" x14ac:dyDescent="0.3">
      <c r="A6" s="3" t="s">
        <v>3</v>
      </c>
      <c r="B6" s="1">
        <f>100*'Data budget accounting'!AT7</f>
        <v>-2.2461130165844239</v>
      </c>
      <c r="C6" s="1"/>
      <c r="D6" s="6"/>
    </row>
    <row r="7" spans="1:4" x14ac:dyDescent="0.3">
      <c r="A7" s="3" t="s">
        <v>4</v>
      </c>
      <c r="B7" s="1">
        <f>100*'Data budget accounting'!AT8</f>
        <v>-2.0050120023711906</v>
      </c>
      <c r="C7" s="1"/>
      <c r="D7" s="6"/>
    </row>
    <row r="8" spans="1:4" x14ac:dyDescent="0.3">
      <c r="A8" s="3" t="s">
        <v>5</v>
      </c>
      <c r="B8" s="1">
        <f>100*'Data budget accounting'!AT9</f>
        <v>-1.8823327583084741</v>
      </c>
      <c r="C8" s="1"/>
      <c r="D8" s="6"/>
    </row>
    <row r="9" spans="1:4" x14ac:dyDescent="0.3">
      <c r="A9" s="3" t="s">
        <v>6</v>
      </c>
      <c r="B9" s="1">
        <f>100*'Data budget accounting'!AT10</f>
        <v>-0.51495899918837984</v>
      </c>
      <c r="C9" s="1"/>
      <c r="D9" s="6"/>
    </row>
    <row r="10" spans="1:4" x14ac:dyDescent="0.3">
      <c r="A10" s="3" t="s">
        <v>7</v>
      </c>
      <c r="B10" s="1">
        <f>100*'Data budget accounting'!AT11</f>
        <v>-0.64249330378007385</v>
      </c>
      <c r="C10" s="1"/>
      <c r="D10" s="6"/>
    </row>
    <row r="11" spans="1:4" x14ac:dyDescent="0.3">
      <c r="A11" s="3" t="s">
        <v>8</v>
      </c>
      <c r="B11" s="1">
        <f>100*'Data budget accounting'!AT12</f>
        <v>-0.88941129336109548</v>
      </c>
      <c r="C11" s="1"/>
      <c r="D11" s="6"/>
    </row>
    <row r="12" spans="1:4" x14ac:dyDescent="0.3">
      <c r="A12" s="3" t="s">
        <v>9</v>
      </c>
      <c r="B12" s="1">
        <f>100*'Data budget accounting'!AT13</f>
        <v>-0.35784021279564654</v>
      </c>
      <c r="C12" s="1"/>
      <c r="D12" s="6"/>
    </row>
    <row r="13" spans="1:4" x14ac:dyDescent="0.3">
      <c r="A13" s="3" t="s">
        <v>10</v>
      </c>
      <c r="B13" s="1">
        <f>100*'Data budget accounting'!AT14</f>
        <v>1.1526468299349031</v>
      </c>
      <c r="C13" s="1"/>
      <c r="D13" s="6"/>
    </row>
    <row r="14" spans="1:4" x14ac:dyDescent="0.3">
      <c r="A14" s="3" t="s">
        <v>11</v>
      </c>
      <c r="B14" s="1">
        <f>100*'Data budget accounting'!AT15</f>
        <v>0.66718628317587902</v>
      </c>
      <c r="C14" s="1"/>
      <c r="D14" s="6"/>
    </row>
    <row r="15" spans="1:4" x14ac:dyDescent="0.3">
      <c r="A15" s="3" t="s">
        <v>12</v>
      </c>
      <c r="B15" s="1">
        <f>100*'Data budget accounting'!AT16</f>
        <v>-1.0996960499965216</v>
      </c>
      <c r="C15" s="1"/>
      <c r="D15" s="6"/>
    </row>
    <row r="16" spans="1:4" x14ac:dyDescent="0.3">
      <c r="A16" s="3" t="s">
        <v>13</v>
      </c>
      <c r="B16" s="1">
        <f>100*'Data budget accounting'!AT17</f>
        <v>-0.18210221578083904</v>
      </c>
      <c r="C16" s="1"/>
      <c r="D16" s="6"/>
    </row>
    <row r="17" spans="1:4" x14ac:dyDescent="0.3">
      <c r="A17" s="3" t="s">
        <v>14</v>
      </c>
      <c r="B17" s="1">
        <f>100*'Data budget accounting'!AT18</f>
        <v>-2.1264547307898973</v>
      </c>
      <c r="C17" s="1"/>
      <c r="D17" s="6"/>
    </row>
    <row r="18" spans="1:4" x14ac:dyDescent="0.3">
      <c r="A18" s="3" t="s">
        <v>15</v>
      </c>
      <c r="B18" s="1">
        <f>100*'Data budget accounting'!AT19</f>
        <v>-2.731612102854565</v>
      </c>
      <c r="C18" s="1"/>
      <c r="D18" s="6"/>
    </row>
    <row r="19" spans="1:4" x14ac:dyDescent="0.3">
      <c r="A19" s="3" t="s">
        <v>16</v>
      </c>
      <c r="B19" s="1">
        <f>100*'Data budget accounting'!AT20</f>
        <v>8.6146492907501315E-2</v>
      </c>
      <c r="C19" s="1"/>
      <c r="D19" s="6"/>
    </row>
    <row r="20" spans="1:4" x14ac:dyDescent="0.3">
      <c r="A20" s="3" t="s">
        <v>17</v>
      </c>
      <c r="B20" s="1">
        <f>100*'Data budget accounting'!AT21</f>
        <v>2.5824478593589153</v>
      </c>
      <c r="C20" s="1"/>
      <c r="D20" s="6"/>
    </row>
    <row r="21" spans="1:4" x14ac:dyDescent="0.3">
      <c r="A21" s="3" t="s">
        <v>18</v>
      </c>
      <c r="B21" s="1">
        <f>100*'Data budget accounting'!AT22</f>
        <v>4.2185059812133456</v>
      </c>
      <c r="C21" s="1"/>
      <c r="D21" s="6"/>
    </row>
    <row r="22" spans="1:4" x14ac:dyDescent="0.3">
      <c r="A22" s="3" t="s">
        <v>19</v>
      </c>
      <c r="B22" s="1">
        <f>100*'Data budget accounting'!AT23</f>
        <v>3.5277580091510332</v>
      </c>
      <c r="C22" s="1"/>
      <c r="D22" s="6"/>
    </row>
    <row r="23" spans="1:4" x14ac:dyDescent="0.3">
      <c r="A23" s="3" t="s">
        <v>20</v>
      </c>
      <c r="B23" s="1">
        <f>100*'Data budget accounting'!AT24</f>
        <v>-2.6339000718067007</v>
      </c>
      <c r="C23" s="1"/>
      <c r="D23" s="6"/>
    </row>
    <row r="24" spans="1:4" x14ac:dyDescent="0.3">
      <c r="A24" s="3" t="s">
        <v>21</v>
      </c>
      <c r="B24" s="1">
        <f>100*'Data budget accounting'!AT25</f>
        <v>-1.5828917587063642</v>
      </c>
      <c r="C24" s="1"/>
      <c r="D24" s="6"/>
    </row>
    <row r="25" spans="1:4" x14ac:dyDescent="0.3">
      <c r="A25" s="3" t="s">
        <v>22</v>
      </c>
      <c r="B25" s="1">
        <f>100*'Data budget accounting'!AT26</f>
        <v>-3.7005005067417183</v>
      </c>
      <c r="C25" s="1"/>
      <c r="D25" s="6"/>
    </row>
    <row r="26" spans="1:4" x14ac:dyDescent="0.3">
      <c r="A26" s="3" t="s">
        <v>23</v>
      </c>
      <c r="B26" s="1">
        <f>100*'Data budget accounting'!AT27</f>
        <v>1.764124916316925</v>
      </c>
      <c r="C26" s="1"/>
      <c r="D26" s="6"/>
    </row>
    <row r="27" spans="1:4" x14ac:dyDescent="0.3">
      <c r="A27" s="3" t="s">
        <v>24</v>
      </c>
      <c r="B27" s="1">
        <f>100*'Data budget accounting'!AT28</f>
        <v>-0.14666441463772795</v>
      </c>
      <c r="C27" s="1"/>
      <c r="D27" s="6"/>
    </row>
    <row r="28" spans="1:4" x14ac:dyDescent="0.3">
      <c r="A28" s="3" t="s">
        <v>25</v>
      </c>
      <c r="B28" s="1">
        <f>100*'Data budget accounting'!AT29</f>
        <v>-4.0900503829459121</v>
      </c>
      <c r="C28" s="1"/>
      <c r="D28" s="6"/>
    </row>
    <row r="29" spans="1:4" x14ac:dyDescent="0.3">
      <c r="A29" s="3" t="s">
        <v>26</v>
      </c>
      <c r="B29" s="1">
        <f>100*'Data budget accounting'!AT30</f>
        <v>-3.9271169502240832</v>
      </c>
      <c r="C29" s="1"/>
      <c r="D29" s="6"/>
    </row>
    <row r="30" spans="1:4" x14ac:dyDescent="0.3">
      <c r="A30" s="3" t="s">
        <v>27</v>
      </c>
      <c r="B30" s="1">
        <f>100*'Data budget accounting'!AT31</f>
        <v>-1.0558321731666769</v>
      </c>
      <c r="C30" s="1"/>
      <c r="D30" s="6"/>
    </row>
    <row r="31" spans="1:4" x14ac:dyDescent="0.3">
      <c r="A31" s="3" t="s">
        <v>28</v>
      </c>
      <c r="B31" s="1">
        <f>100*'Data budget accounting'!AT32</f>
        <v>-0.43874307093915865</v>
      </c>
      <c r="C31" s="1"/>
      <c r="D31" s="6"/>
    </row>
    <row r="32" spans="1:4" x14ac:dyDescent="0.3">
      <c r="A32" s="3" t="s">
        <v>29</v>
      </c>
      <c r="B32" s="1">
        <f>100*'Data budget accounting'!AT33</f>
        <v>1.1991232585241052</v>
      </c>
      <c r="C32" s="1"/>
      <c r="D32" s="6"/>
    </row>
    <row r="33" spans="1:4" x14ac:dyDescent="0.3">
      <c r="A33" s="3" t="s">
        <v>30</v>
      </c>
      <c r="B33" s="1">
        <f>100*'Data budget accounting'!AT34</f>
        <v>-3.541824806519922</v>
      </c>
      <c r="C33" s="1"/>
      <c r="D33" s="6"/>
    </row>
    <row r="34" spans="1:4" x14ac:dyDescent="0.3">
      <c r="A34" s="3" t="s">
        <v>31</v>
      </c>
      <c r="B34" s="1">
        <f>100*'Data budget accounting'!AT35</f>
        <v>-0.37042380171421424</v>
      </c>
      <c r="C34" s="1"/>
      <c r="D34" s="6"/>
    </row>
    <row r="35" spans="1:4" x14ac:dyDescent="0.3">
      <c r="A35" s="3" t="s">
        <v>32</v>
      </c>
      <c r="B35" s="1">
        <f>100*'Data budget accounting'!AT36</f>
        <v>-1.6608394961524646</v>
      </c>
      <c r="C35" s="1"/>
      <c r="D35" s="6"/>
    </row>
    <row r="36" spans="1:4" x14ac:dyDescent="0.3">
      <c r="A36" s="3" t="s">
        <v>33</v>
      </c>
      <c r="B36" s="1">
        <f>100*'Data budget accounting'!AT37</f>
        <v>-1.150737174650468E-2</v>
      </c>
      <c r="C36" s="1"/>
      <c r="D36" s="6"/>
    </row>
    <row r="37" spans="1:4" x14ac:dyDescent="0.3">
      <c r="A37" s="3" t="s">
        <v>34</v>
      </c>
      <c r="B37" s="1">
        <f>100*'Data budget accounting'!AT38</f>
        <v>-0.11080138078633033</v>
      </c>
      <c r="C37" s="1"/>
      <c r="D37" s="6"/>
    </row>
    <row r="38" spans="1:4" x14ac:dyDescent="0.3">
      <c r="A38" s="3" t="s">
        <v>35</v>
      </c>
      <c r="B38" s="1">
        <f>100*'Data budget accounting'!AT39</f>
        <v>2.9411564734379665</v>
      </c>
      <c r="C38" s="1"/>
      <c r="D38" s="6"/>
    </row>
    <row r="39" spans="1:4" x14ac:dyDescent="0.3">
      <c r="A39" s="3" t="s">
        <v>36</v>
      </c>
      <c r="B39" s="1">
        <f>100*'Data budget accounting'!AT40</f>
        <v>-3.1671606436420983</v>
      </c>
      <c r="C39" s="1"/>
      <c r="D39" s="6"/>
    </row>
    <row r="40" spans="1:4" x14ac:dyDescent="0.3">
      <c r="A40" s="3" t="s">
        <v>37</v>
      </c>
      <c r="B40" s="1">
        <f>100*'Data budget accounting'!AT41</f>
        <v>-4.6781686681960126</v>
      </c>
      <c r="C40" s="1"/>
      <c r="D40" s="6"/>
    </row>
    <row r="41" spans="1:4" x14ac:dyDescent="0.3">
      <c r="A41" s="3" t="s">
        <v>38</v>
      </c>
      <c r="B41" s="1">
        <f>100*'Data budget accounting'!AT42</f>
        <v>-4.3887342516413872</v>
      </c>
      <c r="C41" s="1"/>
      <c r="D41" s="6"/>
    </row>
    <row r="42" spans="1:4" x14ac:dyDescent="0.3">
      <c r="A42" s="3" t="s">
        <v>39</v>
      </c>
      <c r="B42" s="1">
        <f>100*'Data budget accounting'!AT43</f>
        <v>1.5738898334127869</v>
      </c>
      <c r="C42" s="1"/>
      <c r="D42" s="6"/>
    </row>
    <row r="43" spans="1:4" x14ac:dyDescent="0.3">
      <c r="A43" s="3" t="s">
        <v>40</v>
      </c>
      <c r="B43" s="1">
        <f>100*'Data budget accounting'!AT44</f>
        <v>-0.50352509816227853</v>
      </c>
      <c r="C43" s="1"/>
      <c r="D43" s="6"/>
    </row>
    <row r="44" spans="1:4" x14ac:dyDescent="0.3">
      <c r="A44" s="3" t="s">
        <v>41</v>
      </c>
      <c r="B44" s="1">
        <f>100*'Data budget accounting'!AT45</f>
        <v>-0.70908957418641538</v>
      </c>
      <c r="C44" s="1"/>
      <c r="D44" s="6"/>
    </row>
    <row r="45" spans="1:4" x14ac:dyDescent="0.3">
      <c r="A45" s="3" t="s">
        <v>42</v>
      </c>
      <c r="B45" s="1">
        <f>100*'Data budget accounting'!AT46</f>
        <v>1.7522845059300716</v>
      </c>
      <c r="C45" s="1"/>
      <c r="D45" s="6"/>
    </row>
    <row r="46" spans="1:4" x14ac:dyDescent="0.3">
      <c r="A46" s="3" t="s">
        <v>43</v>
      </c>
      <c r="B46" s="1">
        <f>100*'Data budget accounting'!AT47</f>
        <v>0.34645860388244842</v>
      </c>
      <c r="C46" s="1"/>
      <c r="D46" s="6"/>
    </row>
    <row r="47" spans="1:4" x14ac:dyDescent="0.3">
      <c r="A47" s="3" t="s">
        <v>44</v>
      </c>
      <c r="B47" s="1">
        <f>100*'Data budget accounting'!AT48</f>
        <v>0.62976469327083084</v>
      </c>
      <c r="C47" s="1"/>
      <c r="D47" s="6"/>
    </row>
    <row r="48" spans="1:4" x14ac:dyDescent="0.3">
      <c r="A48" s="3" t="s">
        <v>45</v>
      </c>
      <c r="B48" s="1">
        <f>100*'Data budget accounting'!AT49</f>
        <v>-1.3783081023306358</v>
      </c>
      <c r="C48" s="1"/>
      <c r="D48" s="6"/>
    </row>
    <row r="49" spans="1:4" x14ac:dyDescent="0.3">
      <c r="A49" s="3" t="s">
        <v>46</v>
      </c>
      <c r="B49" s="1">
        <f>100*'Data budget accounting'!AT50</f>
        <v>-4.5644182237891506</v>
      </c>
      <c r="C49" s="1"/>
      <c r="D49" s="6"/>
    </row>
    <row r="50" spans="1:4" x14ac:dyDescent="0.3">
      <c r="A50" s="3" t="s">
        <v>47</v>
      </c>
      <c r="B50" s="1">
        <f>100*'Data budget accounting'!AT51</f>
        <v>-2.0888331785158565</v>
      </c>
      <c r="C50" s="1"/>
      <c r="D50" s="6"/>
    </row>
    <row r="51" spans="1:4" x14ac:dyDescent="0.3">
      <c r="A51" s="3" t="s">
        <v>48</v>
      </c>
      <c r="B51" s="1">
        <f>100*'Data budget accounting'!AT52</f>
        <v>-4.5033859684593613</v>
      </c>
      <c r="C51" s="1"/>
      <c r="D51" s="6"/>
    </row>
    <row r="52" spans="1:4" x14ac:dyDescent="0.3">
      <c r="A52" s="3" t="s">
        <v>49</v>
      </c>
      <c r="B52" s="1">
        <f>100*'Data budget accounting'!AT53</f>
        <v>-0.10858293978748523</v>
      </c>
      <c r="C52" s="1"/>
      <c r="D52" s="6"/>
    </row>
    <row r="53" spans="1:4" x14ac:dyDescent="0.3">
      <c r="A53" s="3" t="s">
        <v>50</v>
      </c>
      <c r="B53" s="1">
        <f>100*'Data budget accounting'!AT54</f>
        <v>3.731628446203874</v>
      </c>
      <c r="C53" s="1"/>
      <c r="D53" s="6"/>
    </row>
    <row r="54" spans="1:4" x14ac:dyDescent="0.3">
      <c r="A54" s="3" t="s">
        <v>51</v>
      </c>
      <c r="B54" s="1">
        <f>100*'Data budget accounting'!AT55</f>
        <v>2.0894568253343824</v>
      </c>
      <c r="C54" s="1"/>
      <c r="D54" s="6"/>
    </row>
    <row r="55" spans="1:4" x14ac:dyDescent="0.3">
      <c r="A55" s="3" t="s">
        <v>52</v>
      </c>
      <c r="B55" s="1">
        <f>100*'Data budget accounting'!AT56</f>
        <v>1.8442481767955801</v>
      </c>
      <c r="C55" s="1"/>
      <c r="D55" s="6"/>
    </row>
    <row r="56" spans="1:4" x14ac:dyDescent="0.3">
      <c r="A56" s="3" t="s">
        <v>53</v>
      </c>
      <c r="B56" s="1">
        <f>100*'Data budget accounting'!AT57</f>
        <v>2.1740381534698869</v>
      </c>
      <c r="C56" s="1"/>
      <c r="D56" s="6"/>
    </row>
    <row r="57" spans="1:4" x14ac:dyDescent="0.3">
      <c r="A57" s="3" t="s">
        <v>54</v>
      </c>
      <c r="B57" s="1">
        <f>100*'Data budget accounting'!AT58</f>
        <v>7.0000000000000009</v>
      </c>
      <c r="C57" s="1"/>
      <c r="D57" s="6"/>
    </row>
    <row r="58" spans="1:4" x14ac:dyDescent="0.3">
      <c r="A58" s="3" t="s">
        <v>55</v>
      </c>
      <c r="B58" s="1">
        <f>100*'Data budget accounting'!AT59</f>
        <v>7.0000000000000009</v>
      </c>
      <c r="C58" s="1"/>
      <c r="D58" s="6"/>
    </row>
    <row r="59" spans="1:4" x14ac:dyDescent="0.3">
      <c r="A59" s="3" t="s">
        <v>56</v>
      </c>
      <c r="B59" s="1">
        <f>100*'Data budget accounting'!AT60</f>
        <v>7.0000000000000009</v>
      </c>
      <c r="C59" s="1"/>
      <c r="D59" s="6"/>
    </row>
    <row r="60" spans="1:4" x14ac:dyDescent="0.3">
      <c r="A60" s="3" t="s">
        <v>57</v>
      </c>
      <c r="B60" s="1">
        <f>100*'Data budget accounting'!AT61</f>
        <v>11.999999999999998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14" t="s">
        <v>160</v>
      </c>
    </row>
    <row r="3" spans="1:4" x14ac:dyDescent="0.3">
      <c r="B3" s="14" t="s">
        <v>160</v>
      </c>
      <c r="C3" s="1"/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100*'Data budget accounting'!AU6</f>
        <v>0.26679393350131692</v>
      </c>
      <c r="C5" s="1"/>
      <c r="D5" s="6"/>
    </row>
    <row r="6" spans="1:4" x14ac:dyDescent="0.3">
      <c r="A6" s="3" t="s">
        <v>3</v>
      </c>
      <c r="B6" s="1">
        <f>100*'Data budget accounting'!AU7</f>
        <v>0.78334093655351333</v>
      </c>
      <c r="C6" s="1"/>
      <c r="D6" s="6"/>
    </row>
    <row r="7" spans="1:4" x14ac:dyDescent="0.3">
      <c r="A7" s="3" t="s">
        <v>4</v>
      </c>
      <c r="B7" s="1">
        <f>100*'Data budget accounting'!AU8</f>
        <v>1.947418822930524</v>
      </c>
      <c r="C7" s="1"/>
      <c r="D7" s="6"/>
    </row>
    <row r="8" spans="1:4" x14ac:dyDescent="0.3">
      <c r="A8" s="3" t="s">
        <v>5</v>
      </c>
      <c r="B8" s="1">
        <f>100*'Data budget accounting'!AU9</f>
        <v>1.0794583915895817</v>
      </c>
      <c r="C8" s="1"/>
      <c r="D8" s="6"/>
    </row>
    <row r="9" spans="1:4" x14ac:dyDescent="0.3">
      <c r="A9" s="3" t="s">
        <v>6</v>
      </c>
      <c r="B9" s="1">
        <f>100*'Data budget accounting'!AU10</f>
        <v>1.5230522193523195</v>
      </c>
      <c r="C9" s="1"/>
      <c r="D9" s="6"/>
    </row>
    <row r="10" spans="1:4" x14ac:dyDescent="0.3">
      <c r="A10" s="3" t="s">
        <v>7</v>
      </c>
      <c r="B10" s="1">
        <f>100*'Data budget accounting'!AU11</f>
        <v>0.78412947124844923</v>
      </c>
      <c r="C10" s="1"/>
      <c r="D10" s="6"/>
    </row>
    <row r="11" spans="1:4" x14ac:dyDescent="0.3">
      <c r="A11" s="3" t="s">
        <v>8</v>
      </c>
      <c r="B11" s="1">
        <f>100*'Data budget accounting'!AU12</f>
        <v>2.4709214059136579</v>
      </c>
      <c r="C11" s="1"/>
      <c r="D11" s="6"/>
    </row>
    <row r="12" spans="1:4" x14ac:dyDescent="0.3">
      <c r="A12" s="3" t="s">
        <v>9</v>
      </c>
      <c r="B12" s="1">
        <f>100*'Data budget accounting'!AU13</f>
        <v>1.9503720763768828</v>
      </c>
      <c r="C12" s="1"/>
      <c r="D12" s="6"/>
    </row>
    <row r="13" spans="1:4" x14ac:dyDescent="0.3">
      <c r="A13" s="3" t="s">
        <v>10</v>
      </c>
      <c r="B13" s="1">
        <f>100*'Data budget accounting'!AU14</f>
        <v>0.9659029796011942</v>
      </c>
      <c r="C13" s="1"/>
      <c r="D13" s="6"/>
    </row>
    <row r="14" spans="1:4" x14ac:dyDescent="0.3">
      <c r="A14" s="3" t="s">
        <v>11</v>
      </c>
      <c r="B14" s="1">
        <f>100*'Data budget accounting'!AU15</f>
        <v>0.52688734108985147</v>
      </c>
      <c r="C14" s="1"/>
      <c r="D14" s="6"/>
    </row>
    <row r="15" spans="1:4" x14ac:dyDescent="0.3">
      <c r="A15" s="3" t="s">
        <v>12</v>
      </c>
      <c r="B15" s="1">
        <f>100*'Data budget accounting'!AU16</f>
        <v>3.7215571665684912</v>
      </c>
      <c r="C15" s="1"/>
      <c r="D15" s="6"/>
    </row>
    <row r="16" spans="1:4" x14ac:dyDescent="0.3">
      <c r="A16" s="3" t="s">
        <v>13</v>
      </c>
      <c r="B16" s="1">
        <f>100*'Data budget accounting'!AU17</f>
        <v>0.75639854730122547</v>
      </c>
      <c r="C16" s="1"/>
      <c r="D16" s="6"/>
    </row>
    <row r="17" spans="1:4" x14ac:dyDescent="0.3">
      <c r="A17" s="3" t="s">
        <v>14</v>
      </c>
      <c r="B17" s="1">
        <f>100*'Data budget accounting'!AU18</f>
        <v>3.7139514266439395</v>
      </c>
      <c r="C17" s="1"/>
      <c r="D17" s="6"/>
    </row>
    <row r="18" spans="1:4" x14ac:dyDescent="0.3">
      <c r="A18" s="3" t="s">
        <v>15</v>
      </c>
      <c r="B18" s="1">
        <f>100*'Data budget accounting'!AU19</f>
        <v>5.6252871464689154</v>
      </c>
      <c r="C18" s="1"/>
      <c r="D18" s="6"/>
    </row>
    <row r="19" spans="1:4" x14ac:dyDescent="0.3">
      <c r="A19" s="3" t="s">
        <v>16</v>
      </c>
      <c r="B19" s="1">
        <f>100*'Data budget accounting'!AU20</f>
        <v>5.186726235171232</v>
      </c>
      <c r="C19" s="1"/>
      <c r="D19" s="6"/>
    </row>
    <row r="20" spans="1:4" x14ac:dyDescent="0.3">
      <c r="A20" s="3" t="s">
        <v>17</v>
      </c>
      <c r="B20" s="1">
        <f>100*'Data budget accounting'!AU21</f>
        <v>4.8073782896610062</v>
      </c>
      <c r="C20" s="1"/>
      <c r="D20" s="6"/>
    </row>
    <row r="21" spans="1:4" x14ac:dyDescent="0.3">
      <c r="A21" s="3" t="s">
        <v>18</v>
      </c>
      <c r="B21" s="1">
        <f>100*'Data budget accounting'!AU22</f>
        <v>3.7158625972122135</v>
      </c>
      <c r="C21" s="1"/>
      <c r="D21" s="6"/>
    </row>
    <row r="22" spans="1:4" x14ac:dyDescent="0.3">
      <c r="A22" s="3" t="s">
        <v>19</v>
      </c>
      <c r="B22" s="1">
        <f>100*'Data budget accounting'!AU23</f>
        <v>3.7030809402245271</v>
      </c>
      <c r="C22" s="1"/>
      <c r="D22" s="6"/>
    </row>
    <row r="23" spans="1:4" x14ac:dyDescent="0.3">
      <c r="A23" s="3" t="s">
        <v>20</v>
      </c>
      <c r="B23" s="1">
        <f>100*'Data budget accounting'!AU24</f>
        <v>4.6670260657418225</v>
      </c>
      <c r="C23" s="1"/>
      <c r="D23" s="6"/>
    </row>
    <row r="24" spans="1:4" x14ac:dyDescent="0.3">
      <c r="A24" s="3" t="s">
        <v>21</v>
      </c>
      <c r="B24" s="1">
        <f>100*'Data budget accounting'!AU25</f>
        <v>2.6327342707565147</v>
      </c>
      <c r="C24" s="1"/>
      <c r="D24" s="6"/>
    </row>
    <row r="25" spans="1:4" x14ac:dyDescent="0.3">
      <c r="A25" s="3" t="s">
        <v>22</v>
      </c>
      <c r="B25" s="1">
        <f>100*'Data budget accounting'!AU26</f>
        <v>4.9338864841967007</v>
      </c>
      <c r="C25" s="1"/>
      <c r="D25" s="6"/>
    </row>
    <row r="26" spans="1:4" x14ac:dyDescent="0.3">
      <c r="A26" s="3" t="s">
        <v>23</v>
      </c>
      <c r="B26" s="1">
        <f>100*'Data budget accounting'!AU27</f>
        <v>-0.19261926795838408</v>
      </c>
      <c r="C26" s="1"/>
      <c r="D26" s="6"/>
    </row>
    <row r="27" spans="1:4" x14ac:dyDescent="0.3">
      <c r="A27" s="3" t="s">
        <v>24</v>
      </c>
      <c r="B27" s="1">
        <f>100*'Data budget accounting'!AU28</f>
        <v>6.0731337211042318</v>
      </c>
      <c r="C27" s="1"/>
      <c r="D27" s="6"/>
    </row>
    <row r="28" spans="1:4" x14ac:dyDescent="0.3">
      <c r="A28" s="3" t="s">
        <v>25</v>
      </c>
      <c r="B28" s="1">
        <f>100*'Data budget accounting'!AU29</f>
        <v>9.2303500781336254</v>
      </c>
      <c r="C28" s="1"/>
      <c r="D28" s="6"/>
    </row>
    <row r="29" spans="1:4" x14ac:dyDescent="0.3">
      <c r="A29" s="3" t="s">
        <v>26</v>
      </c>
      <c r="B29" s="1">
        <f>100*'Data budget accounting'!AU30</f>
        <v>4.2067244139261284</v>
      </c>
      <c r="C29" s="1"/>
      <c r="D29" s="6"/>
    </row>
    <row r="30" spans="1:4" x14ac:dyDescent="0.3">
      <c r="A30" s="3" t="s">
        <v>27</v>
      </c>
      <c r="B30" s="1">
        <f>100*'Data budget accounting'!AU31</f>
        <v>17.733823179803355</v>
      </c>
      <c r="C30" s="1"/>
      <c r="D30" s="6"/>
    </row>
    <row r="31" spans="1:4" x14ac:dyDescent="0.3">
      <c r="A31" s="3" t="s">
        <v>28</v>
      </c>
      <c r="B31" s="1">
        <f>100*'Data budget accounting'!AU32</f>
        <v>-2.5099934025237336</v>
      </c>
      <c r="C31" s="1"/>
      <c r="D31" s="6"/>
    </row>
    <row r="32" spans="1:4" x14ac:dyDescent="0.3">
      <c r="A32" s="3" t="s">
        <v>29</v>
      </c>
      <c r="B32" s="1">
        <f>100*'Data budget accounting'!AU33</f>
        <v>-3.580689105683827</v>
      </c>
      <c r="C32" s="1"/>
      <c r="D32" s="6"/>
    </row>
    <row r="33" spans="1:4" x14ac:dyDescent="0.3">
      <c r="A33" s="3" t="s">
        <v>30</v>
      </c>
      <c r="B33" s="1">
        <f>100*'Data budget accounting'!AU34</f>
        <v>3.965190134004299</v>
      </c>
      <c r="C33" s="1"/>
      <c r="D33" s="6"/>
    </row>
    <row r="34" spans="1:4" x14ac:dyDescent="0.3">
      <c r="A34" s="3" t="s">
        <v>31</v>
      </c>
      <c r="B34" s="1">
        <f>100*'Data budget accounting'!AU35</f>
        <v>0.62022103156730013</v>
      </c>
      <c r="C34" s="1"/>
      <c r="D34" s="6"/>
    </row>
    <row r="35" spans="1:4" x14ac:dyDescent="0.3">
      <c r="A35" s="3" t="s">
        <v>32</v>
      </c>
      <c r="B35" s="1">
        <f>100*'Data budget accounting'!AU36</f>
        <v>10.396810582848294</v>
      </c>
      <c r="C35" s="1"/>
      <c r="D35" s="6"/>
    </row>
    <row r="36" spans="1:4" x14ac:dyDescent="0.3">
      <c r="A36" s="3" t="s">
        <v>33</v>
      </c>
      <c r="B36" s="1">
        <f>100*'Data budget accounting'!AU37</f>
        <v>-5.6864618135879033</v>
      </c>
      <c r="C36" s="1"/>
      <c r="D36" s="6"/>
    </row>
    <row r="37" spans="1:4" x14ac:dyDescent="0.3">
      <c r="A37" s="3" t="s">
        <v>34</v>
      </c>
      <c r="B37" s="1">
        <f>100*'Data budget accounting'!AU38</f>
        <v>4.1490726557400412</v>
      </c>
      <c r="C37" s="1"/>
      <c r="D37" s="6"/>
    </row>
    <row r="38" spans="1:4" x14ac:dyDescent="0.3">
      <c r="A38" s="3" t="s">
        <v>35</v>
      </c>
      <c r="B38" s="1">
        <f>100*'Data budget accounting'!AU39</f>
        <v>3.4015725159587147</v>
      </c>
      <c r="C38" s="1"/>
      <c r="D38" s="6"/>
    </row>
    <row r="39" spans="1:4" x14ac:dyDescent="0.3">
      <c r="A39" s="3" t="s">
        <v>36</v>
      </c>
      <c r="B39" s="1">
        <f>100*'Data budget accounting'!AU40</f>
        <v>-4.3990157511913628</v>
      </c>
      <c r="C39" s="1"/>
      <c r="D39" s="6"/>
    </row>
    <row r="40" spans="1:4" x14ac:dyDescent="0.3">
      <c r="A40" s="3" t="s">
        <v>37</v>
      </c>
      <c r="B40" s="1">
        <f>100*'Data budget accounting'!AU41</f>
        <v>4.6072073614546456</v>
      </c>
      <c r="C40" s="1"/>
      <c r="D40" s="6"/>
    </row>
    <row r="41" spans="1:4" x14ac:dyDescent="0.3">
      <c r="A41" s="3" t="s">
        <v>38</v>
      </c>
      <c r="B41" s="1">
        <f>100*'Data budget accounting'!AU42</f>
        <v>2.1291962539561915</v>
      </c>
      <c r="C41" s="1"/>
      <c r="D41" s="6"/>
    </row>
    <row r="42" spans="1:4" x14ac:dyDescent="0.3">
      <c r="A42" s="3" t="s">
        <v>39</v>
      </c>
      <c r="B42" s="1">
        <f>100*'Data budget accounting'!AU43</f>
        <v>-2.9817383764464709</v>
      </c>
      <c r="C42" s="1"/>
      <c r="D42" s="6"/>
    </row>
    <row r="43" spans="1:4" x14ac:dyDescent="0.3">
      <c r="A43" s="3" t="s">
        <v>40</v>
      </c>
      <c r="B43" s="1">
        <f>100*'Data budget accounting'!AU44</f>
        <v>1.181848292216199</v>
      </c>
      <c r="C43" s="1"/>
      <c r="D43" s="6"/>
    </row>
    <row r="44" spans="1:4" x14ac:dyDescent="0.3">
      <c r="A44" s="3" t="s">
        <v>41</v>
      </c>
      <c r="B44" s="1">
        <f>100*'Data budget accounting'!AU45</f>
        <v>2.7865051447091638</v>
      </c>
      <c r="C44" s="1"/>
      <c r="D44" s="6"/>
    </row>
    <row r="45" spans="1:4" x14ac:dyDescent="0.3">
      <c r="A45" s="3" t="s">
        <v>42</v>
      </c>
      <c r="B45" s="1">
        <f>100*'Data budget accounting'!AU46</f>
        <v>0.76690220889930882</v>
      </c>
      <c r="C45" s="1"/>
      <c r="D45" s="6"/>
    </row>
    <row r="46" spans="1:4" x14ac:dyDescent="0.3">
      <c r="A46" s="3" t="s">
        <v>43</v>
      </c>
      <c r="B46" s="1">
        <f>100*'Data budget accounting'!AU47</f>
        <v>0.65711832410210658</v>
      </c>
      <c r="C46" s="1"/>
      <c r="D46" s="6"/>
    </row>
    <row r="47" spans="1:4" x14ac:dyDescent="0.3">
      <c r="A47" s="3" t="s">
        <v>44</v>
      </c>
      <c r="B47" s="1">
        <f>100*'Data budget accounting'!AU48</f>
        <v>5.5896136384716408</v>
      </c>
      <c r="C47" s="1"/>
      <c r="D47" s="6"/>
    </row>
    <row r="48" spans="1:4" x14ac:dyDescent="0.3">
      <c r="A48" s="3" t="s">
        <v>45</v>
      </c>
      <c r="B48" s="1">
        <f>100*'Data budget accounting'!AU49</f>
        <v>5.8918082653655199</v>
      </c>
      <c r="C48" s="1"/>
      <c r="D48" s="6"/>
    </row>
    <row r="49" spans="1:4" x14ac:dyDescent="0.3">
      <c r="A49" s="3" t="s">
        <v>46</v>
      </c>
      <c r="B49" s="1">
        <f>100*'Data budget accounting'!AU50</f>
        <v>7.6433734159914666</v>
      </c>
      <c r="C49" s="1"/>
      <c r="D49" s="6"/>
    </row>
    <row r="50" spans="1:4" x14ac:dyDescent="0.3">
      <c r="A50" s="3" t="s">
        <v>47</v>
      </c>
      <c r="B50" s="1">
        <f>100*'Data budget accounting'!AU51</f>
        <v>3.9253858190927282</v>
      </c>
      <c r="C50" s="1"/>
      <c r="D50" s="6"/>
    </row>
    <row r="51" spans="1:4" x14ac:dyDescent="0.3">
      <c r="A51" s="3" t="s">
        <v>48</v>
      </c>
      <c r="B51" s="1">
        <f>100*'Data budget accounting'!AU52</f>
        <v>7.2801785609278875</v>
      </c>
      <c r="C51" s="1"/>
      <c r="D51" s="6"/>
    </row>
    <row r="52" spans="1:4" x14ac:dyDescent="0.3">
      <c r="A52" s="3" t="s">
        <v>49</v>
      </c>
      <c r="B52" s="1">
        <f>100*'Data budget accounting'!AU53</f>
        <v>1.4971444941301766</v>
      </c>
      <c r="C52" s="1"/>
      <c r="D52" s="6"/>
    </row>
    <row r="53" spans="1:4" x14ac:dyDescent="0.3">
      <c r="A53" s="3" t="s">
        <v>50</v>
      </c>
      <c r="B53" s="1">
        <f>100*'Data budget accounting'!AU54</f>
        <v>2.6478668884996726</v>
      </c>
      <c r="C53" s="1"/>
      <c r="D53" s="6"/>
    </row>
    <row r="54" spans="1:4" x14ac:dyDescent="0.3">
      <c r="A54" s="3" t="s">
        <v>51</v>
      </c>
      <c r="B54" s="1">
        <f>100*'Data budget accounting'!AU55</f>
        <v>2.9584851029041896</v>
      </c>
      <c r="C54" s="1"/>
      <c r="D54" s="6"/>
    </row>
    <row r="55" spans="1:4" x14ac:dyDescent="0.3">
      <c r="A55" s="3" t="s">
        <v>52</v>
      </c>
      <c r="B55" s="1">
        <f>100*'Data budget accounting'!AU56</f>
        <v>7.4998359433566462</v>
      </c>
      <c r="C55" s="1"/>
      <c r="D55" s="6"/>
    </row>
    <row r="56" spans="1:4" x14ac:dyDescent="0.3">
      <c r="A56" s="3" t="s">
        <v>53</v>
      </c>
      <c r="B56" s="1">
        <f>100*'Data budget accounting'!AU57</f>
        <v>6.8805869140813201</v>
      </c>
      <c r="C56" s="1"/>
      <c r="D56" s="6"/>
    </row>
    <row r="57" spans="1:4" x14ac:dyDescent="0.3">
      <c r="A57" s="3" t="s">
        <v>54</v>
      </c>
      <c r="B57" s="1">
        <f>100*'Data budget accounting'!AU58</f>
        <v>6.3025216260044576</v>
      </c>
      <c r="C57" s="1"/>
      <c r="D57" s="6"/>
    </row>
    <row r="58" spans="1:4" x14ac:dyDescent="0.3">
      <c r="A58" s="3" t="s">
        <v>55</v>
      </c>
      <c r="B58" s="1">
        <f>100*'Data budget accounting'!AU59</f>
        <v>4.33826740244535</v>
      </c>
      <c r="C58" s="1"/>
      <c r="D58" s="6"/>
    </row>
    <row r="59" spans="1:4" x14ac:dyDescent="0.3">
      <c r="A59" s="3" t="s">
        <v>56</v>
      </c>
      <c r="B59" s="1">
        <f>100*'Data budget accounting'!AU60</f>
        <v>8.9704040987394684</v>
      </c>
      <c r="C59" s="1"/>
      <c r="D59" s="6"/>
    </row>
    <row r="60" spans="1:4" x14ac:dyDescent="0.3">
      <c r="A60" s="3" t="s">
        <v>57</v>
      </c>
      <c r="B60" s="1">
        <f>100*'Data budget accounting'!AU61</f>
        <v>4.3797030443094407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161</v>
      </c>
    </row>
    <row r="3" spans="1:4" x14ac:dyDescent="0.3">
      <c r="B3" s="3" t="s">
        <v>100</v>
      </c>
      <c r="C3" s="1" t="s">
        <v>162</v>
      </c>
    </row>
    <row r="4" spans="1:4" x14ac:dyDescent="0.3">
      <c r="A4" s="3" t="s">
        <v>1</v>
      </c>
      <c r="B4" s="1"/>
      <c r="C4" s="1"/>
      <c r="D4" s="6"/>
    </row>
    <row r="5" spans="1:4" x14ac:dyDescent="0.3">
      <c r="A5" s="3" t="s">
        <v>2</v>
      </c>
      <c r="B5" s="1">
        <f>+'Figure 18g'!B5</f>
        <v>0.19166845504856281</v>
      </c>
      <c r="C5" s="1">
        <f>+B5+'Figure 18h'!B5</f>
        <v>0.45846238854987975</v>
      </c>
      <c r="D5" s="6"/>
    </row>
    <row r="6" spans="1:4" x14ac:dyDescent="0.3">
      <c r="A6" s="3" t="s">
        <v>3</v>
      </c>
      <c r="B6" s="1">
        <f>+'Figure 18g'!B6</f>
        <v>-2.2461130165844239</v>
      </c>
      <c r="C6" s="1">
        <f>+B6+'Figure 18h'!B6</f>
        <v>-1.4627720800309105</v>
      </c>
      <c r="D6" s="6"/>
    </row>
    <row r="7" spans="1:4" x14ac:dyDescent="0.3">
      <c r="A7" s="3" t="s">
        <v>4</v>
      </c>
      <c r="B7" s="1">
        <f>+'Figure 18g'!B7</f>
        <v>-2.0050120023711906</v>
      </c>
      <c r="C7" s="1">
        <f>+B7+'Figure 18h'!B7</f>
        <v>-5.7593179440666553E-2</v>
      </c>
      <c r="D7" s="6"/>
    </row>
    <row r="8" spans="1:4" x14ac:dyDescent="0.3">
      <c r="A8" s="3" t="s">
        <v>5</v>
      </c>
      <c r="B8" s="1">
        <f>+'Figure 18g'!B8</f>
        <v>-1.8823327583084741</v>
      </c>
      <c r="C8" s="1">
        <f>+B8+'Figure 18h'!B8</f>
        <v>-0.80287436671889245</v>
      </c>
      <c r="D8" s="6"/>
    </row>
    <row r="9" spans="1:4" x14ac:dyDescent="0.3">
      <c r="A9" s="3" t="s">
        <v>6</v>
      </c>
      <c r="B9" s="1">
        <f>+'Figure 18g'!B9</f>
        <v>-0.51495899918837984</v>
      </c>
      <c r="C9" s="1">
        <f>+B9+'Figure 18h'!B9</f>
        <v>1.0080932201639397</v>
      </c>
      <c r="D9" s="6"/>
    </row>
    <row r="10" spans="1:4" x14ac:dyDescent="0.3">
      <c r="A10" s="3" t="s">
        <v>7</v>
      </c>
      <c r="B10" s="1">
        <f>+'Figure 18g'!B10</f>
        <v>-0.64249330378007385</v>
      </c>
      <c r="C10" s="1">
        <f>+B10+'Figure 18h'!B10</f>
        <v>0.14163616746837537</v>
      </c>
      <c r="D10" s="6"/>
    </row>
    <row r="11" spans="1:4" x14ac:dyDescent="0.3">
      <c r="A11" s="3" t="s">
        <v>8</v>
      </c>
      <c r="B11" s="1">
        <f>+'Figure 18g'!B11</f>
        <v>-0.88941129336109548</v>
      </c>
      <c r="C11" s="1">
        <f>+B11+'Figure 18h'!B11</f>
        <v>1.5815101125525626</v>
      </c>
      <c r="D11" s="6"/>
    </row>
    <row r="12" spans="1:4" x14ac:dyDescent="0.3">
      <c r="A12" s="3" t="s">
        <v>9</v>
      </c>
      <c r="B12" s="1">
        <f>+'Figure 18g'!B12</f>
        <v>-0.35784021279564654</v>
      </c>
      <c r="C12" s="1">
        <f>+B12+'Figure 18h'!B12</f>
        <v>1.5925318635812362</v>
      </c>
      <c r="D12" s="6"/>
    </row>
    <row r="13" spans="1:4" x14ac:dyDescent="0.3">
      <c r="A13" s="3" t="s">
        <v>10</v>
      </c>
      <c r="B13" s="1">
        <f>+'Figure 18g'!B13</f>
        <v>1.1526468299349031</v>
      </c>
      <c r="C13" s="1">
        <f>+B13+'Figure 18h'!B13</f>
        <v>2.1185498095360975</v>
      </c>
      <c r="D13" s="6"/>
    </row>
    <row r="14" spans="1:4" x14ac:dyDescent="0.3">
      <c r="A14" s="3" t="s">
        <v>11</v>
      </c>
      <c r="B14" s="1">
        <f>+'Figure 18g'!B14</f>
        <v>0.66718628317587902</v>
      </c>
      <c r="C14" s="1">
        <f>+B14+'Figure 18h'!B14</f>
        <v>1.1940736242657306</v>
      </c>
      <c r="D14" s="6"/>
    </row>
    <row r="15" spans="1:4" x14ac:dyDescent="0.3">
      <c r="A15" s="3" t="s">
        <v>12</v>
      </c>
      <c r="B15" s="1">
        <f>+'Figure 18g'!B15</f>
        <v>-1.0996960499965216</v>
      </c>
      <c r="C15" s="1">
        <f>+B15+'Figure 18h'!B15</f>
        <v>2.6218611165719699</v>
      </c>
      <c r="D15" s="6"/>
    </row>
    <row r="16" spans="1:4" x14ac:dyDescent="0.3">
      <c r="A16" s="3" t="s">
        <v>13</v>
      </c>
      <c r="B16" s="1">
        <f>+'Figure 18g'!B16</f>
        <v>-0.18210221578083904</v>
      </c>
      <c r="C16" s="1">
        <f>+B16+'Figure 18h'!B16</f>
        <v>0.57429633152038639</v>
      </c>
      <c r="D16" s="6"/>
    </row>
    <row r="17" spans="1:4" x14ac:dyDescent="0.3">
      <c r="A17" s="3" t="s">
        <v>14</v>
      </c>
      <c r="B17" s="1">
        <f>+'Figure 18g'!B17</f>
        <v>-2.1264547307898973</v>
      </c>
      <c r="C17" s="1">
        <f>+B17+'Figure 18h'!B17</f>
        <v>1.5874966958540422</v>
      </c>
      <c r="D17" s="6"/>
    </row>
    <row r="18" spans="1:4" x14ac:dyDescent="0.3">
      <c r="A18" s="3" t="s">
        <v>15</v>
      </c>
      <c r="B18" s="1">
        <f>+'Figure 18g'!B18</f>
        <v>-2.731612102854565</v>
      </c>
      <c r="C18" s="1">
        <f>+B18+'Figure 18h'!B18</f>
        <v>2.8936750436143504</v>
      </c>
      <c r="D18" s="6"/>
    </row>
    <row r="19" spans="1:4" x14ac:dyDescent="0.3">
      <c r="A19" s="3" t="s">
        <v>16</v>
      </c>
      <c r="B19" s="1">
        <f>+'Figure 18g'!B19</f>
        <v>8.6146492907501315E-2</v>
      </c>
      <c r="C19" s="1">
        <f>+B19+'Figure 18h'!B19</f>
        <v>5.2728727280787329</v>
      </c>
      <c r="D19" s="6"/>
    </row>
    <row r="20" spans="1:4" x14ac:dyDescent="0.3">
      <c r="A20" s="3" t="s">
        <v>17</v>
      </c>
      <c r="B20" s="1">
        <f>+'Figure 18g'!B20</f>
        <v>2.5824478593589153</v>
      </c>
      <c r="C20" s="1">
        <f>+B20+'Figure 18h'!B20</f>
        <v>7.3898261490199211</v>
      </c>
      <c r="D20" s="6"/>
    </row>
    <row r="21" spans="1:4" x14ac:dyDescent="0.3">
      <c r="A21" s="3" t="s">
        <v>18</v>
      </c>
      <c r="B21" s="1">
        <f>+'Figure 18g'!B21</f>
        <v>4.2185059812133456</v>
      </c>
      <c r="C21" s="1">
        <f>+B21+'Figure 18h'!B21</f>
        <v>7.9343685784255591</v>
      </c>
      <c r="D21" s="6"/>
    </row>
    <row r="22" spans="1:4" x14ac:dyDescent="0.3">
      <c r="A22" s="3" t="s">
        <v>19</v>
      </c>
      <c r="B22" s="1">
        <f>+'Figure 18g'!B22</f>
        <v>3.5277580091510332</v>
      </c>
      <c r="C22" s="1">
        <f>+B22+'Figure 18h'!B22</f>
        <v>7.2308389493755598</v>
      </c>
      <c r="D22" s="6"/>
    </row>
    <row r="23" spans="1:4" x14ac:dyDescent="0.3">
      <c r="A23" s="3" t="s">
        <v>20</v>
      </c>
      <c r="B23" s="1">
        <f>+'Figure 18g'!B23</f>
        <v>-2.6339000718067007</v>
      </c>
      <c r="C23" s="1">
        <f>+B23+'Figure 18h'!B23</f>
        <v>2.0331259939351218</v>
      </c>
      <c r="D23" s="6"/>
    </row>
    <row r="24" spans="1:4" x14ac:dyDescent="0.3">
      <c r="A24" s="3" t="s">
        <v>21</v>
      </c>
      <c r="B24" s="1">
        <f>+'Figure 18g'!B24</f>
        <v>-1.5828917587063642</v>
      </c>
      <c r="C24" s="1">
        <f>+B24+'Figure 18h'!B24</f>
        <v>1.0498425120501504</v>
      </c>
      <c r="D24" s="6"/>
    </row>
    <row r="25" spans="1:4" x14ac:dyDescent="0.3">
      <c r="A25" s="3" t="s">
        <v>22</v>
      </c>
      <c r="B25" s="1">
        <f>+'Figure 18g'!B25</f>
        <v>-3.7005005067417183</v>
      </c>
      <c r="C25" s="1">
        <f>+B25+'Figure 18h'!B25</f>
        <v>1.2333859774549825</v>
      </c>
      <c r="D25" s="6"/>
    </row>
    <row r="26" spans="1:4" x14ac:dyDescent="0.3">
      <c r="A26" s="3" t="s">
        <v>23</v>
      </c>
      <c r="B26" s="1">
        <f>+'Figure 18g'!B26</f>
        <v>1.764124916316925</v>
      </c>
      <c r="C26" s="1">
        <f>+B26+'Figure 18h'!B26</f>
        <v>1.571505648358541</v>
      </c>
      <c r="D26" s="6"/>
    </row>
    <row r="27" spans="1:4" x14ac:dyDescent="0.3">
      <c r="A27" s="3" t="s">
        <v>24</v>
      </c>
      <c r="B27" s="1">
        <f>+'Figure 18g'!B27</f>
        <v>-0.14666441463772795</v>
      </c>
      <c r="C27" s="1">
        <f>+B27+'Figure 18h'!B27</f>
        <v>5.9264693064665037</v>
      </c>
      <c r="D27" s="6"/>
    </row>
    <row r="28" spans="1:4" x14ac:dyDescent="0.3">
      <c r="A28" s="3" t="s">
        <v>25</v>
      </c>
      <c r="B28" s="1">
        <f>+'Figure 18g'!B28</f>
        <v>-4.0900503829459121</v>
      </c>
      <c r="C28" s="1">
        <f>+B28+'Figure 18h'!B28</f>
        <v>5.1402996951877133</v>
      </c>
      <c r="D28" s="6"/>
    </row>
    <row r="29" spans="1:4" x14ac:dyDescent="0.3">
      <c r="A29" s="3" t="s">
        <v>26</v>
      </c>
      <c r="B29" s="1">
        <f>+'Figure 18g'!B29</f>
        <v>-3.9271169502240832</v>
      </c>
      <c r="C29" s="1">
        <f>+B29+'Figure 18h'!B29</f>
        <v>0.27960746370204514</v>
      </c>
      <c r="D29" s="6"/>
    </row>
    <row r="30" spans="1:4" x14ac:dyDescent="0.3">
      <c r="A30" s="3" t="s">
        <v>27</v>
      </c>
      <c r="B30" s="1">
        <f>+'Figure 18g'!B30</f>
        <v>-1.0558321731666769</v>
      </c>
      <c r="C30" s="1">
        <f>+B30+'Figure 18h'!B30</f>
        <v>16.677991006636677</v>
      </c>
      <c r="D30" s="6"/>
    </row>
    <row r="31" spans="1:4" x14ac:dyDescent="0.3">
      <c r="A31" s="3" t="s">
        <v>28</v>
      </c>
      <c r="B31" s="1">
        <f>+'Figure 18g'!B31</f>
        <v>-0.43874307093915865</v>
      </c>
      <c r="C31" s="1">
        <f>+B31+'Figure 18h'!B31</f>
        <v>-2.9487364734628922</v>
      </c>
      <c r="D31" s="6"/>
    </row>
    <row r="32" spans="1:4" x14ac:dyDescent="0.3">
      <c r="A32" s="3" t="s">
        <v>29</v>
      </c>
      <c r="B32" s="1">
        <f>+'Figure 18g'!B32</f>
        <v>1.1991232585241052</v>
      </c>
      <c r="C32" s="1">
        <f>+B32+'Figure 18h'!B32</f>
        <v>-2.3815658471597221</v>
      </c>
      <c r="D32" s="6"/>
    </row>
    <row r="33" spans="1:4" x14ac:dyDescent="0.3">
      <c r="A33" s="3" t="s">
        <v>30</v>
      </c>
      <c r="B33" s="1">
        <f>+'Figure 18g'!B33</f>
        <v>-3.541824806519922</v>
      </c>
      <c r="C33" s="1">
        <f>+B33+'Figure 18h'!B33</f>
        <v>0.42336532748437694</v>
      </c>
      <c r="D33" s="6"/>
    </row>
    <row r="34" spans="1:4" x14ac:dyDescent="0.3">
      <c r="A34" s="3" t="s">
        <v>31</v>
      </c>
      <c r="B34" s="1">
        <f>+'Figure 18g'!B34</f>
        <v>-0.37042380171421424</v>
      </c>
      <c r="C34" s="1">
        <f>+B34+'Figure 18h'!B34</f>
        <v>0.24979722985308589</v>
      </c>
      <c r="D34" s="6"/>
    </row>
    <row r="35" spans="1:4" x14ac:dyDescent="0.3">
      <c r="A35" s="3" t="s">
        <v>32</v>
      </c>
      <c r="B35" s="1">
        <f>+'Figure 18g'!B35</f>
        <v>-1.6608394961524646</v>
      </c>
      <c r="C35" s="1">
        <f>+B35+'Figure 18h'!B35</f>
        <v>8.7359710866958302</v>
      </c>
      <c r="D35" s="6"/>
    </row>
    <row r="36" spans="1:4" x14ac:dyDescent="0.3">
      <c r="A36" s="3" t="s">
        <v>33</v>
      </c>
      <c r="B36" s="1">
        <f>+'Figure 18g'!B36</f>
        <v>-1.150737174650468E-2</v>
      </c>
      <c r="C36" s="1">
        <f>+B36+'Figure 18h'!B36</f>
        <v>-5.6979691853344079</v>
      </c>
      <c r="D36" s="6"/>
    </row>
    <row r="37" spans="1:4" x14ac:dyDescent="0.3">
      <c r="A37" s="3" t="s">
        <v>34</v>
      </c>
      <c r="B37" s="1">
        <f>+'Figure 18g'!B37</f>
        <v>-0.11080138078633033</v>
      </c>
      <c r="C37" s="1">
        <f>+B37+'Figure 18h'!B37</f>
        <v>4.0382712749537113</v>
      </c>
      <c r="D37" s="6"/>
    </row>
    <row r="38" spans="1:4" x14ac:dyDescent="0.3">
      <c r="A38" s="3" t="s">
        <v>35</v>
      </c>
      <c r="B38" s="1">
        <f>+'Figure 18g'!B38</f>
        <v>2.9411564734379665</v>
      </c>
      <c r="C38" s="1">
        <f>+B38+'Figure 18h'!B38</f>
        <v>6.3427289893966812</v>
      </c>
      <c r="D38" s="6"/>
    </row>
    <row r="39" spans="1:4" x14ac:dyDescent="0.3">
      <c r="A39" s="3" t="s">
        <v>36</v>
      </c>
      <c r="B39" s="1">
        <f>+'Figure 18g'!B39</f>
        <v>-3.1671606436420983</v>
      </c>
      <c r="C39" s="1">
        <f>+B39+'Figure 18h'!B39</f>
        <v>-7.5661763948334606</v>
      </c>
      <c r="D39" s="6"/>
    </row>
    <row r="40" spans="1:4" x14ac:dyDescent="0.3">
      <c r="A40" s="3" t="s">
        <v>37</v>
      </c>
      <c r="B40" s="1">
        <f>+'Figure 18g'!B40</f>
        <v>-4.6781686681960126</v>
      </c>
      <c r="C40" s="1">
        <f>+B40+'Figure 18h'!B40</f>
        <v>-7.0961306741367025E-2</v>
      </c>
      <c r="D40" s="6"/>
    </row>
    <row r="41" spans="1:4" x14ac:dyDescent="0.3">
      <c r="A41" s="3" t="s">
        <v>38</v>
      </c>
      <c r="B41" s="1">
        <f>+'Figure 18g'!B41</f>
        <v>-4.3887342516413872</v>
      </c>
      <c r="C41" s="1">
        <f>+B41+'Figure 18h'!B41</f>
        <v>-2.2595379976851957</v>
      </c>
      <c r="D41" s="6"/>
    </row>
    <row r="42" spans="1:4" x14ac:dyDescent="0.3">
      <c r="A42" s="3" t="s">
        <v>39</v>
      </c>
      <c r="B42" s="1">
        <f>+'Figure 18g'!B42</f>
        <v>1.5738898334127869</v>
      </c>
      <c r="C42" s="1">
        <f>+B42+'Figure 18h'!B42</f>
        <v>-1.407848543033684</v>
      </c>
      <c r="D42" s="6"/>
    </row>
    <row r="43" spans="1:4" x14ac:dyDescent="0.3">
      <c r="A43" s="3" t="s">
        <v>40</v>
      </c>
      <c r="B43" s="1">
        <f>+'Figure 18g'!B43</f>
        <v>-0.50352509816227853</v>
      </c>
      <c r="C43" s="1">
        <f>+B43+'Figure 18h'!B43</f>
        <v>0.6783231940539205</v>
      </c>
      <c r="D43" s="6"/>
    </row>
    <row r="44" spans="1:4" x14ac:dyDescent="0.3">
      <c r="A44" s="3" t="s">
        <v>41</v>
      </c>
      <c r="B44" s="1">
        <f>+'Figure 18g'!B44</f>
        <v>-0.70908957418641538</v>
      </c>
      <c r="C44" s="1">
        <f>+B44+'Figure 18h'!B44</f>
        <v>2.0774155705227484</v>
      </c>
      <c r="D44" s="6"/>
    </row>
    <row r="45" spans="1:4" x14ac:dyDescent="0.3">
      <c r="A45" s="3" t="s">
        <v>42</v>
      </c>
      <c r="B45" s="1">
        <f>+'Figure 18g'!B45</f>
        <v>1.7522845059300716</v>
      </c>
      <c r="C45" s="1">
        <f>+B45+'Figure 18h'!B45</f>
        <v>2.5191867148293805</v>
      </c>
      <c r="D45" s="6"/>
    </row>
    <row r="46" spans="1:4" x14ac:dyDescent="0.3">
      <c r="A46" s="3" t="s">
        <v>43</v>
      </c>
      <c r="B46" s="1">
        <f>+'Figure 18g'!B46</f>
        <v>0.34645860388244842</v>
      </c>
      <c r="C46" s="1">
        <f>+B46+'Figure 18h'!B46</f>
        <v>1.003576927984555</v>
      </c>
      <c r="D46" s="6"/>
    </row>
    <row r="47" spans="1:4" x14ac:dyDescent="0.3">
      <c r="A47" s="3" t="s">
        <v>44</v>
      </c>
      <c r="B47" s="1">
        <f>+'Figure 18g'!B47</f>
        <v>0.62976469327083084</v>
      </c>
      <c r="C47" s="1">
        <f>+B47+'Figure 18h'!B47</f>
        <v>6.2193783317424716</v>
      </c>
      <c r="D47" s="6"/>
    </row>
    <row r="48" spans="1:4" x14ac:dyDescent="0.3">
      <c r="A48" s="3" t="s">
        <v>45</v>
      </c>
      <c r="B48" s="1">
        <f>+'Figure 18g'!B48</f>
        <v>-1.3783081023306358</v>
      </c>
      <c r="C48" s="1">
        <f>+B48+'Figure 18h'!B48</f>
        <v>4.5135001630348839</v>
      </c>
      <c r="D48" s="6"/>
    </row>
    <row r="49" spans="1:4" x14ac:dyDescent="0.3">
      <c r="A49" s="3" t="s">
        <v>46</v>
      </c>
      <c r="B49" s="1">
        <f>+'Figure 18g'!B49</f>
        <v>-4.5644182237891506</v>
      </c>
      <c r="C49" s="1">
        <f>+B49+'Figure 18h'!B49</f>
        <v>3.0789551922023159</v>
      </c>
      <c r="D49" s="6"/>
    </row>
    <row r="50" spans="1:4" x14ac:dyDescent="0.3">
      <c r="A50" s="3" t="s">
        <v>47</v>
      </c>
      <c r="B50" s="1">
        <f>+'Figure 18g'!B50</f>
        <v>-2.0888331785158565</v>
      </c>
      <c r="C50" s="1">
        <f>+B50+'Figure 18h'!B50</f>
        <v>1.8365526405768717</v>
      </c>
      <c r="D50" s="6"/>
    </row>
    <row r="51" spans="1:4" x14ac:dyDescent="0.3">
      <c r="A51" s="3" t="s">
        <v>48</v>
      </c>
      <c r="B51" s="1">
        <f>+'Figure 18g'!B51</f>
        <v>-4.5033859684593613</v>
      </c>
      <c r="C51" s="1">
        <f>+B51+'Figure 18h'!B51</f>
        <v>2.7767925924685262</v>
      </c>
      <c r="D51" s="6"/>
    </row>
    <row r="52" spans="1:4" x14ac:dyDescent="0.3">
      <c r="A52" s="3" t="s">
        <v>49</v>
      </c>
      <c r="B52" s="1">
        <f>+'Figure 18g'!B52</f>
        <v>-0.10858293978748523</v>
      </c>
      <c r="C52" s="1">
        <f>+B52+'Figure 18h'!B52</f>
        <v>1.3885615543426915</v>
      </c>
      <c r="D52" s="6"/>
    </row>
    <row r="53" spans="1:4" x14ac:dyDescent="0.3">
      <c r="A53" s="3" t="s">
        <v>50</v>
      </c>
      <c r="B53" s="1">
        <f>+'Figure 18g'!B53</f>
        <v>3.731628446203874</v>
      </c>
      <c r="C53" s="1">
        <f>+B53+'Figure 18h'!B53</f>
        <v>6.379495334703547</v>
      </c>
      <c r="D53" s="6"/>
    </row>
    <row r="54" spans="1:4" x14ac:dyDescent="0.3">
      <c r="A54" s="3" t="s">
        <v>51</v>
      </c>
      <c r="B54" s="1">
        <f>+'Figure 18g'!B54</f>
        <v>2.0894568253343824</v>
      </c>
      <c r="C54" s="1">
        <f>+B54+'Figure 18h'!B54</f>
        <v>5.047941928238572</v>
      </c>
      <c r="D54" s="6"/>
    </row>
    <row r="55" spans="1:4" x14ac:dyDescent="0.3">
      <c r="A55" s="3" t="s">
        <v>52</v>
      </c>
      <c r="B55" s="1">
        <f>+'Figure 18g'!B55</f>
        <v>1.8442481767955801</v>
      </c>
      <c r="C55" s="1">
        <f>+B55+'Figure 18h'!B55</f>
        <v>9.3440841201522264</v>
      </c>
      <c r="D55" s="6"/>
    </row>
    <row r="56" spans="1:4" x14ac:dyDescent="0.3">
      <c r="A56" s="3" t="s">
        <v>53</v>
      </c>
      <c r="B56" s="1">
        <f>+'Figure 18g'!B56</f>
        <v>2.1740381534698869</v>
      </c>
      <c r="C56" s="1">
        <f>+B56+'Figure 18h'!B56</f>
        <v>9.054625067551207</v>
      </c>
      <c r="D56" s="6"/>
    </row>
    <row r="57" spans="1:4" x14ac:dyDescent="0.3">
      <c r="A57" s="3" t="s">
        <v>54</v>
      </c>
      <c r="B57" s="1">
        <f>+'Figure 18g'!B57</f>
        <v>7.0000000000000009</v>
      </c>
      <c r="C57" s="1">
        <f>+B57+'Figure 18h'!B57</f>
        <v>13.302521626004459</v>
      </c>
      <c r="D57" s="6"/>
    </row>
    <row r="58" spans="1:4" x14ac:dyDescent="0.3">
      <c r="A58" s="3" t="s">
        <v>55</v>
      </c>
      <c r="B58" s="1">
        <f>+'Figure 18g'!B58</f>
        <v>7.0000000000000009</v>
      </c>
      <c r="C58" s="1">
        <f>+B58+'Figure 18h'!B58</f>
        <v>11.33826740244535</v>
      </c>
      <c r="D58" s="6"/>
    </row>
    <row r="59" spans="1:4" x14ac:dyDescent="0.3">
      <c r="A59" s="3" t="s">
        <v>56</v>
      </c>
      <c r="B59" s="1">
        <f>+'Figure 18g'!B59</f>
        <v>7.0000000000000009</v>
      </c>
      <c r="C59" s="1">
        <f>+B59+'Figure 18h'!B59</f>
        <v>15.970404098739468</v>
      </c>
      <c r="D59" s="6"/>
    </row>
    <row r="60" spans="1:4" x14ac:dyDescent="0.3">
      <c r="A60" s="3" t="s">
        <v>57</v>
      </c>
      <c r="B60" s="1">
        <f>+'Figure 18g'!B60</f>
        <v>11.999999999999998</v>
      </c>
      <c r="C60" s="1">
        <f>+B60+'Figure 18h'!B60</f>
        <v>16.379703044309437</v>
      </c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163</v>
      </c>
    </row>
    <row r="3" spans="1:4" x14ac:dyDescent="0.3">
      <c r="B3" s="3" t="s">
        <v>151</v>
      </c>
      <c r="C3" s="1"/>
    </row>
    <row r="4" spans="1:4" x14ac:dyDescent="0.3">
      <c r="A4" s="3" t="s">
        <v>1</v>
      </c>
      <c r="B4" s="1">
        <f>+'Data budget accounting'!BB5</f>
        <v>0</v>
      </c>
      <c r="C4" s="1"/>
      <c r="D4" s="6"/>
    </row>
    <row r="5" spans="1:4" x14ac:dyDescent="0.3">
      <c r="A5" s="3" t="s">
        <v>2</v>
      </c>
      <c r="B5" s="1">
        <f>+'Data budget accounting'!BB6</f>
        <v>0.26679393350131692</v>
      </c>
      <c r="C5" s="1"/>
      <c r="D5" s="6"/>
    </row>
    <row r="6" spans="1:4" x14ac:dyDescent="0.3">
      <c r="A6" s="3" t="s">
        <v>3</v>
      </c>
      <c r="B6" s="1">
        <f>+'Data budget accounting'!BB7</f>
        <v>1.0501348700548303</v>
      </c>
      <c r="C6" s="1"/>
      <c r="D6" s="6"/>
    </row>
    <row r="7" spans="1:4" x14ac:dyDescent="0.3">
      <c r="A7" s="3" t="s">
        <v>4</v>
      </c>
      <c r="B7" s="1">
        <f>+'Data budget accounting'!BB8</f>
        <v>2.9975536929853543</v>
      </c>
      <c r="C7" s="1"/>
      <c r="D7" s="6"/>
    </row>
    <row r="8" spans="1:4" x14ac:dyDescent="0.3">
      <c r="A8" s="3" t="s">
        <v>5</v>
      </c>
      <c r="B8" s="1">
        <f>+'Data budget accounting'!BB9</f>
        <v>4.0770120845749362</v>
      </c>
      <c r="C8" s="1"/>
      <c r="D8" s="6"/>
    </row>
    <row r="9" spans="1:4" x14ac:dyDescent="0.3">
      <c r="A9" s="3" t="s">
        <v>6</v>
      </c>
      <c r="B9" s="1">
        <f>+'Data budget accounting'!BB10</f>
        <v>5.6000643039272555</v>
      </c>
      <c r="C9" s="1"/>
      <c r="D9" s="6"/>
    </row>
    <row r="10" spans="1:4" x14ac:dyDescent="0.3">
      <c r="A10" s="3" t="s">
        <v>7</v>
      </c>
      <c r="B10" s="1">
        <f>+'Data budget accounting'!BB11</f>
        <v>6.3841937751757047</v>
      </c>
      <c r="C10" s="1"/>
      <c r="D10" s="6"/>
    </row>
    <row r="11" spans="1:4" x14ac:dyDescent="0.3">
      <c r="A11" s="3" t="s">
        <v>8</v>
      </c>
      <c r="B11" s="1">
        <f>+'Data budget accounting'!BB12</f>
        <v>8.8551151810893636</v>
      </c>
      <c r="C11" s="1"/>
      <c r="D11" s="6"/>
    </row>
    <row r="12" spans="1:4" x14ac:dyDescent="0.3">
      <c r="A12" s="3" t="s">
        <v>9</v>
      </c>
      <c r="B12" s="1">
        <f>+'Data budget accounting'!BB13</f>
        <v>10.805487257466247</v>
      </c>
      <c r="C12" s="1"/>
      <c r="D12" s="6"/>
    </row>
    <row r="13" spans="1:4" x14ac:dyDescent="0.3">
      <c r="A13" s="3" t="s">
        <v>10</v>
      </c>
      <c r="B13" s="1">
        <f>+'Data budget accounting'!BB14</f>
        <v>11.771390237067441</v>
      </c>
      <c r="C13" s="1"/>
      <c r="D13" s="6"/>
    </row>
    <row r="14" spans="1:4" x14ac:dyDescent="0.3">
      <c r="A14" s="3" t="s">
        <v>11</v>
      </c>
      <c r="B14" s="1">
        <f>+'Data budget accounting'!BB15</f>
        <v>12.298277578157293</v>
      </c>
      <c r="C14" s="1"/>
      <c r="D14" s="6"/>
    </row>
    <row r="15" spans="1:4" x14ac:dyDescent="0.3">
      <c r="A15" s="3" t="s">
        <v>12</v>
      </c>
      <c r="B15" s="1">
        <f>+'Data budget accounting'!BB16</f>
        <v>16.019834744725785</v>
      </c>
      <c r="C15" s="1"/>
      <c r="D15" s="6"/>
    </row>
    <row r="16" spans="1:4" x14ac:dyDescent="0.3">
      <c r="A16" s="3" t="s">
        <v>13</v>
      </c>
      <c r="B16" s="1">
        <f>+'Data budget accounting'!BB17</f>
        <v>16.776233292027008</v>
      </c>
      <c r="C16" s="1"/>
      <c r="D16" s="6"/>
    </row>
    <row r="17" spans="1:4" x14ac:dyDescent="0.3">
      <c r="A17" s="3" t="s">
        <v>14</v>
      </c>
      <c r="B17" s="1">
        <f>+'Data budget accounting'!BB18</f>
        <v>20.490184718670946</v>
      </c>
      <c r="C17" s="1"/>
      <c r="D17" s="6"/>
    </row>
    <row r="18" spans="1:4" x14ac:dyDescent="0.3">
      <c r="A18" s="3" t="s">
        <v>15</v>
      </c>
      <c r="B18" s="1">
        <f>+'Data budget accounting'!BB19</f>
        <v>26.11547186513986</v>
      </c>
      <c r="C18" s="1"/>
      <c r="D18" s="6"/>
    </row>
    <row r="19" spans="1:4" x14ac:dyDescent="0.3">
      <c r="A19" s="3" t="s">
        <v>16</v>
      </c>
      <c r="B19" s="1">
        <f>+'Data budget accounting'!BB20</f>
        <v>31.302198100311092</v>
      </c>
      <c r="C19" s="1"/>
      <c r="D19" s="6"/>
    </row>
    <row r="20" spans="1:4" x14ac:dyDescent="0.3">
      <c r="A20" s="3" t="s">
        <v>17</v>
      </c>
      <c r="B20" s="1">
        <f>+'Data budget accounting'!BB21</f>
        <v>36.109576389972098</v>
      </c>
      <c r="C20" s="1"/>
      <c r="D20" s="6"/>
    </row>
    <row r="21" spans="1:4" x14ac:dyDescent="0.3">
      <c r="A21" s="3" t="s">
        <v>18</v>
      </c>
      <c r="B21" s="1">
        <f>+'Data budget accounting'!BB22</f>
        <v>39.825438987184313</v>
      </c>
      <c r="C21" s="1"/>
      <c r="D21" s="6"/>
    </row>
    <row r="22" spans="1:4" x14ac:dyDescent="0.3">
      <c r="A22" s="3" t="s">
        <v>19</v>
      </c>
      <c r="B22" s="1">
        <f>+'Data budget accounting'!BB23</f>
        <v>43.528519927408837</v>
      </c>
      <c r="C22" s="1"/>
      <c r="D22" s="6"/>
    </row>
    <row r="23" spans="1:4" x14ac:dyDescent="0.3">
      <c r="A23" s="3" t="s">
        <v>20</v>
      </c>
      <c r="B23" s="1">
        <f>+'Data budget accounting'!BB24</f>
        <v>48.19554599315066</v>
      </c>
      <c r="C23" s="1"/>
      <c r="D23" s="6"/>
    </row>
    <row r="24" spans="1:4" x14ac:dyDescent="0.3">
      <c r="A24" s="3" t="s">
        <v>21</v>
      </c>
      <c r="B24" s="1">
        <f>+'Data budget accounting'!BB25</f>
        <v>50.828280263907175</v>
      </c>
      <c r="C24" s="1"/>
      <c r="D24" s="6"/>
    </row>
    <row r="25" spans="1:4" x14ac:dyDescent="0.3">
      <c r="A25" s="3" t="s">
        <v>22</v>
      </c>
      <c r="B25" s="1">
        <f>+'Data budget accounting'!BB26</f>
        <v>55.762166748103873</v>
      </c>
      <c r="C25" s="1"/>
      <c r="D25" s="6"/>
    </row>
    <row r="26" spans="1:4" x14ac:dyDescent="0.3">
      <c r="A26" s="3" t="s">
        <v>23</v>
      </c>
      <c r="B26" s="1">
        <f>+'Data budget accounting'!BB27</f>
        <v>55.569547480145488</v>
      </c>
      <c r="C26" s="1"/>
      <c r="D26" s="6"/>
    </row>
    <row r="27" spans="1:4" x14ac:dyDescent="0.3">
      <c r="A27" s="3" t="s">
        <v>24</v>
      </c>
      <c r="B27" s="1">
        <f>+'Data budget accounting'!BB28</f>
        <v>61.642681201249722</v>
      </c>
      <c r="C27" s="1"/>
      <c r="D27" s="6"/>
    </row>
    <row r="28" spans="1:4" x14ac:dyDescent="0.3">
      <c r="A28" s="3" t="s">
        <v>25</v>
      </c>
      <c r="B28" s="1">
        <f>+'Data budget accounting'!BB29</f>
        <v>70.873031279383355</v>
      </c>
      <c r="C28" s="1"/>
      <c r="D28" s="6"/>
    </row>
    <row r="29" spans="1:4" x14ac:dyDescent="0.3">
      <c r="A29" s="3" t="s">
        <v>26</v>
      </c>
      <c r="B29" s="1">
        <f>+'Data budget accounting'!BB30</f>
        <v>75.07975569330948</v>
      </c>
      <c r="C29" s="1"/>
      <c r="D29" s="6"/>
    </row>
    <row r="30" spans="1:4" x14ac:dyDescent="0.3">
      <c r="A30" s="3" t="s">
        <v>27</v>
      </c>
      <c r="B30" s="1">
        <f>+'Data budget accounting'!BB31</f>
        <v>92.813578873112832</v>
      </c>
      <c r="C30" s="1"/>
      <c r="D30" s="6"/>
    </row>
    <row r="31" spans="1:4" x14ac:dyDescent="0.3">
      <c r="A31" s="3" t="s">
        <v>28</v>
      </c>
      <c r="B31" s="1">
        <f>+'Data budget accounting'!BB32</f>
        <v>90.303585470589098</v>
      </c>
      <c r="C31" s="1"/>
      <c r="D31" s="6"/>
    </row>
    <row r="32" spans="1:4" x14ac:dyDescent="0.3">
      <c r="A32" s="3" t="s">
        <v>29</v>
      </c>
      <c r="B32" s="1">
        <f>+'Data budget accounting'!BB33</f>
        <v>86.722896364905267</v>
      </c>
      <c r="C32" s="1"/>
      <c r="D32" s="6"/>
    </row>
    <row r="33" spans="1:4" x14ac:dyDescent="0.3">
      <c r="A33" s="3" t="s">
        <v>30</v>
      </c>
      <c r="B33" s="1">
        <f>+'Data budget accounting'!BB34</f>
        <v>90.68808649890957</v>
      </c>
      <c r="C33" s="1"/>
      <c r="D33" s="6"/>
    </row>
    <row r="34" spans="1:4" x14ac:dyDescent="0.3">
      <c r="A34" s="3" t="s">
        <v>31</v>
      </c>
      <c r="B34" s="1">
        <f>+'Data budget accounting'!BB35</f>
        <v>91.308307530476867</v>
      </c>
      <c r="C34" s="1"/>
      <c r="D34" s="6"/>
    </row>
    <row r="35" spans="1:4" x14ac:dyDescent="0.3">
      <c r="A35" s="3" t="s">
        <v>32</v>
      </c>
      <c r="B35" s="1">
        <f>+'Data budget accounting'!BB36</f>
        <v>101.70511811332516</v>
      </c>
      <c r="C35" s="1"/>
      <c r="D35" s="6"/>
    </row>
    <row r="36" spans="1:4" x14ac:dyDescent="0.3">
      <c r="A36" s="3" t="s">
        <v>33</v>
      </c>
      <c r="B36" s="1">
        <f>+'Data budget accounting'!BB37</f>
        <v>96.018656299737259</v>
      </c>
      <c r="C36" s="1"/>
      <c r="D36" s="6"/>
    </row>
    <row r="37" spans="1:4" x14ac:dyDescent="0.3">
      <c r="A37" s="3" t="s">
        <v>34</v>
      </c>
      <c r="B37" s="1">
        <f>+'Data budget accounting'!BB38</f>
        <v>100.1677289554773</v>
      </c>
      <c r="C37" s="1"/>
      <c r="D37" s="6"/>
    </row>
    <row r="38" spans="1:4" x14ac:dyDescent="0.3">
      <c r="A38" s="3" t="s">
        <v>35</v>
      </c>
      <c r="B38" s="1">
        <f>+'Data budget accounting'!BB39</f>
        <v>103.56930147143602</v>
      </c>
      <c r="C38" s="1"/>
      <c r="D38" s="6"/>
    </row>
    <row r="39" spans="1:4" x14ac:dyDescent="0.3">
      <c r="A39" s="3" t="s">
        <v>36</v>
      </c>
      <c r="B39" s="1">
        <f>+'Data budget accounting'!BB40</f>
        <v>99.170285720244664</v>
      </c>
      <c r="C39" s="1"/>
      <c r="D39" s="6"/>
    </row>
    <row r="40" spans="1:4" x14ac:dyDescent="0.3">
      <c r="A40" s="3" t="s">
        <v>37</v>
      </c>
      <c r="B40" s="1">
        <f>+'Data budget accounting'!BB41</f>
        <v>103.7774930816993</v>
      </c>
      <c r="C40" s="1"/>
      <c r="D40" s="6"/>
    </row>
    <row r="41" spans="1:4" x14ac:dyDescent="0.3">
      <c r="A41" s="3" t="s">
        <v>38</v>
      </c>
      <c r="B41" s="1">
        <f>+'Data budget accounting'!BB42</f>
        <v>105.9066893356555</v>
      </c>
      <c r="C41" s="1"/>
      <c r="D41" s="6"/>
    </row>
    <row r="42" spans="1:4" x14ac:dyDescent="0.3">
      <c r="A42" s="3" t="s">
        <v>39</v>
      </c>
      <c r="B42" s="1">
        <f>+'Data budget accounting'!BB43</f>
        <v>102.92495095920903</v>
      </c>
      <c r="C42" s="1"/>
      <c r="D42" s="6"/>
    </row>
    <row r="43" spans="1:4" x14ac:dyDescent="0.3">
      <c r="A43" s="3" t="s">
        <v>40</v>
      </c>
      <c r="B43" s="1">
        <f>+'Data budget accounting'!BB44</f>
        <v>104.10679925142523</v>
      </c>
      <c r="C43" s="1"/>
      <c r="D43" s="6"/>
    </row>
    <row r="44" spans="1:4" x14ac:dyDescent="0.3">
      <c r="A44" s="3" t="s">
        <v>41</v>
      </c>
      <c r="B44" s="1">
        <f>+'Data budget accounting'!BB45</f>
        <v>106.8933043961344</v>
      </c>
      <c r="C44" s="1"/>
      <c r="D44" s="6"/>
    </row>
    <row r="45" spans="1:4" x14ac:dyDescent="0.3">
      <c r="A45" s="3" t="s">
        <v>42</v>
      </c>
      <c r="B45" s="1">
        <f>+'Data budget accounting'!BB46</f>
        <v>107.66020660503371</v>
      </c>
      <c r="C45" s="1"/>
      <c r="D45" s="6"/>
    </row>
    <row r="46" spans="1:4" x14ac:dyDescent="0.3">
      <c r="A46" s="3" t="s">
        <v>43</v>
      </c>
      <c r="B46" s="1">
        <f>+'Data budget accounting'!BB47</f>
        <v>108.31732492913581</v>
      </c>
      <c r="C46" s="1"/>
      <c r="D46" s="6"/>
    </row>
    <row r="47" spans="1:4" x14ac:dyDescent="0.3">
      <c r="A47" s="3" t="s">
        <v>44</v>
      </c>
      <c r="B47" s="1">
        <f>+'Data budget accounting'!BB48</f>
        <v>113.90693856760745</v>
      </c>
      <c r="C47" s="1"/>
      <c r="D47" s="6"/>
    </row>
    <row r="48" spans="1:4" x14ac:dyDescent="0.3">
      <c r="A48" s="3" t="s">
        <v>45</v>
      </c>
      <c r="B48" s="1">
        <f>+'Data budget accounting'!BB49</f>
        <v>119.79874683297298</v>
      </c>
      <c r="C48" s="1"/>
      <c r="D48" s="6"/>
    </row>
    <row r="49" spans="1:4" x14ac:dyDescent="0.3">
      <c r="A49" s="3" t="s">
        <v>46</v>
      </c>
      <c r="B49" s="1">
        <f>+'Data budget accounting'!BB50</f>
        <v>127.44212024896444</v>
      </c>
      <c r="C49" s="1"/>
      <c r="D49" s="6"/>
    </row>
    <row r="50" spans="1:4" x14ac:dyDescent="0.3">
      <c r="A50" s="3" t="s">
        <v>47</v>
      </c>
      <c r="B50" s="1">
        <f>+'Data budget accounting'!BB51</f>
        <v>131.36750606805717</v>
      </c>
      <c r="C50" s="1"/>
      <c r="D50" s="6"/>
    </row>
    <row r="51" spans="1:4" x14ac:dyDescent="0.3">
      <c r="A51" s="3" t="s">
        <v>48</v>
      </c>
      <c r="B51" s="1">
        <f>+'Data budget accounting'!BB52</f>
        <v>138.64768462898505</v>
      </c>
      <c r="C51" s="1"/>
      <c r="D51" s="6"/>
    </row>
    <row r="52" spans="1:4" x14ac:dyDescent="0.3">
      <c r="A52" s="3" t="s">
        <v>49</v>
      </c>
      <c r="B52" s="1">
        <f>+'Data budget accounting'!BB53</f>
        <v>140.14482912311522</v>
      </c>
      <c r="C52" s="1"/>
      <c r="D52" s="6"/>
    </row>
    <row r="53" spans="1:4" x14ac:dyDescent="0.3">
      <c r="A53" s="3" t="s">
        <v>50</v>
      </c>
      <c r="B53" s="1">
        <f>+'Data budget accounting'!BB54</f>
        <v>142.79269601161488</v>
      </c>
      <c r="C53" s="1"/>
      <c r="D53" s="6"/>
    </row>
    <row r="54" spans="1:4" x14ac:dyDescent="0.3">
      <c r="A54" s="3" t="s">
        <v>51</v>
      </c>
      <c r="B54" s="1">
        <f>+'Data budget accounting'!BB55</f>
        <v>145.75118111451906</v>
      </c>
      <c r="C54" s="1"/>
      <c r="D54" s="6"/>
    </row>
    <row r="55" spans="1:4" x14ac:dyDescent="0.3">
      <c r="A55" s="3" t="s">
        <v>52</v>
      </c>
      <c r="B55" s="1">
        <f>+'Data budget accounting'!BB56</f>
        <v>153.25101705787571</v>
      </c>
      <c r="C55" s="1"/>
      <c r="D55" s="6"/>
    </row>
    <row r="56" spans="1:4" x14ac:dyDescent="0.3">
      <c r="A56" s="3" t="s">
        <v>53</v>
      </c>
      <c r="B56" s="1">
        <f>+'Data budget accounting'!BB57</f>
        <v>160.13160397195702</v>
      </c>
      <c r="C56" s="1"/>
      <c r="D56" s="6"/>
    </row>
    <row r="57" spans="1:4" x14ac:dyDescent="0.3">
      <c r="A57" s="3" t="s">
        <v>54</v>
      </c>
      <c r="B57" s="1">
        <f>+'Data budget accounting'!BB58</f>
        <v>166.43412559796147</v>
      </c>
      <c r="C57" s="1"/>
      <c r="D57" s="6"/>
    </row>
    <row r="58" spans="1:4" x14ac:dyDescent="0.3">
      <c r="A58" s="3" t="s">
        <v>55</v>
      </c>
      <c r="B58" s="1">
        <f>+'Data budget accounting'!BB59</f>
        <v>170.77239300040682</v>
      </c>
      <c r="C58" s="1"/>
      <c r="D58" s="6"/>
    </row>
    <row r="59" spans="1:4" x14ac:dyDescent="0.3">
      <c r="A59" s="3" t="s">
        <v>56</v>
      </c>
      <c r="B59" s="1">
        <f>+'Data budget accounting'!BB60</f>
        <v>179.74279709914629</v>
      </c>
      <c r="C59" s="1"/>
      <c r="D59" s="6"/>
    </row>
    <row r="60" spans="1:4" x14ac:dyDescent="0.3">
      <c r="A60" s="3" t="s">
        <v>57</v>
      </c>
      <c r="B60" s="1">
        <f>+'Data budget accounting'!BB61</f>
        <v>184.12250014345574</v>
      </c>
      <c r="C60" s="1"/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61"/>
  <sheetViews>
    <sheetView workbookViewId="0"/>
  </sheetViews>
  <sheetFormatPr defaultColWidth="9" defaultRowHeight="15.6" x14ac:dyDescent="0.3"/>
  <cols>
    <col min="1" max="1" width="9" style="3"/>
    <col min="2" max="2" width="10.3984375" style="3" bestFit="1" customWidth="1"/>
    <col min="3" max="3" width="13" style="3" bestFit="1" customWidth="1"/>
    <col min="4" max="4" width="11.8984375" style="3" bestFit="1" customWidth="1"/>
    <col min="5" max="16384" width="9" style="3"/>
  </cols>
  <sheetData>
    <row r="1" spans="1:4" x14ac:dyDescent="0.3">
      <c r="A1" s="3" t="s">
        <v>0</v>
      </c>
      <c r="B1" s="3" t="s">
        <v>166</v>
      </c>
    </row>
    <row r="3" spans="1:4" x14ac:dyDescent="0.3">
      <c r="B3" s="3" t="s">
        <v>164</v>
      </c>
      <c r="C3" s="1" t="s">
        <v>165</v>
      </c>
    </row>
    <row r="4" spans="1:4" x14ac:dyDescent="0.3">
      <c r="A4" s="3" t="s">
        <v>1</v>
      </c>
      <c r="B4" s="1">
        <f>+'Data budget accounting'!AX5</f>
        <v>7.1876577365063552</v>
      </c>
      <c r="C4" s="1">
        <f>+'Data budget accounting'!AY5</f>
        <v>7.1876577365063552</v>
      </c>
      <c r="D4" s="6"/>
    </row>
    <row r="5" spans="1:4" x14ac:dyDescent="0.3">
      <c r="A5" s="3" t="s">
        <v>2</v>
      </c>
      <c r="B5" s="1">
        <f>+'Data budget accounting'!AX6</f>
        <v>7.4530750061506721</v>
      </c>
      <c r="C5" s="1">
        <f>+'Data budget accounting'!AY6</f>
        <v>7.1614971312363211</v>
      </c>
      <c r="D5" s="6"/>
    </row>
    <row r="6" spans="1:4" x14ac:dyDescent="0.3">
      <c r="A6" s="3" t="s">
        <v>3</v>
      </c>
      <c r="B6" s="1">
        <f>+'Data budget accounting'!AX7</f>
        <v>6.2436765160112486</v>
      </c>
      <c r="C6" s="1">
        <f>+'Data budget accounting'!AY7</f>
        <v>5.1466107775647636</v>
      </c>
      <c r="D6" s="6"/>
    </row>
    <row r="7" spans="1:4" x14ac:dyDescent="0.3">
      <c r="A7" s="3" t="s">
        <v>4</v>
      </c>
      <c r="B7" s="1">
        <f>+'Data budget accounting'!AX8</f>
        <v>5.3159199799709853</v>
      </c>
      <c r="C7" s="1">
        <f>+'Data budget accounting'!AY8</f>
        <v>2.2834770182466539</v>
      </c>
      <c r="D7" s="6"/>
    </row>
    <row r="8" spans="1:4" x14ac:dyDescent="0.3">
      <c r="A8" s="3" t="s">
        <v>5</v>
      </c>
      <c r="B8" s="1">
        <f>+'Data budget accounting'!AX9</f>
        <v>4.2459708548173429</v>
      </c>
      <c r="C8" s="1">
        <f>+'Data budget accounting'!AY9</f>
        <v>-0.56760011391531684</v>
      </c>
      <c r="D8" s="6"/>
    </row>
    <row r="9" spans="1:4" x14ac:dyDescent="0.3">
      <c r="A9" s="3" t="s">
        <v>6</v>
      </c>
      <c r="B9" s="1">
        <f>+'Data budget accounting'!AX10</f>
        <v>4.648064705717724</v>
      </c>
      <c r="C9" s="1">
        <f>+'Data budget accounting'!AY10</f>
        <v>-1.714379997799929</v>
      </c>
      <c r="D9" s="6"/>
    </row>
    <row r="10" spans="1:4" x14ac:dyDescent="0.3">
      <c r="A10" s="3" t="s">
        <v>7</v>
      </c>
      <c r="B10" s="1">
        <f>+'Data budget accounting'!AX11</f>
        <v>5.0131668151134194</v>
      </c>
      <c r="C10" s="1">
        <f>+'Data budget accounting'!AY11</f>
        <v>-2.1569755677648055</v>
      </c>
      <c r="D10" s="6"/>
    </row>
    <row r="11" spans="1:4" x14ac:dyDescent="0.3">
      <c r="A11" s="3" t="s">
        <v>8</v>
      </c>
      <c r="B11" s="1">
        <f>+'Data budget accounting'!AX12</f>
        <v>5.7730136702107799</v>
      </c>
      <c r="C11" s="1">
        <f>+'Data budget accounting'!AY12</f>
        <v>-3.9142664772959668</v>
      </c>
      <c r="D11" s="6"/>
    </row>
    <row r="12" spans="1:4" x14ac:dyDescent="0.3">
      <c r="A12" s="3" t="s">
        <v>9</v>
      </c>
      <c r="B12" s="1">
        <f>+'Data budget accounting'!AX13</f>
        <v>6.677790637726166</v>
      </c>
      <c r="C12" s="1">
        <f>+'Data budget accounting'!AY13</f>
        <v>-5.0115672839929992</v>
      </c>
      <c r="D12" s="6"/>
    </row>
    <row r="13" spans="1:4" x14ac:dyDescent="0.3">
      <c r="A13" s="3" t="s">
        <v>10</v>
      </c>
      <c r="B13" s="1">
        <f>+'Data budget accounting'!AX14</f>
        <v>8.4157996108708648</v>
      </c>
      <c r="C13" s="1">
        <f>+'Data budget accounting'!AY14</f>
        <v>-4.4959979582380507</v>
      </c>
      <c r="D13" s="6"/>
    </row>
    <row r="14" spans="1:4" x14ac:dyDescent="0.3">
      <c r="A14" s="3" t="s">
        <v>11</v>
      </c>
      <c r="B14" s="1">
        <f>+'Data budget accounting'!AX15</f>
        <v>9.0250912985269149</v>
      </c>
      <c r="C14" s="1">
        <f>+'Data budget accounting'!AY15</f>
        <v>-4.4739039970297965</v>
      </c>
      <c r="D14" s="6"/>
    </row>
    <row r="15" spans="1:4" x14ac:dyDescent="0.3">
      <c r="A15" s="3" t="s">
        <v>12</v>
      </c>
      <c r="B15" s="1">
        <f>+'Data budget accounting'!AX16</f>
        <v>9.6982718313978946</v>
      </c>
      <c r="C15" s="1">
        <f>+'Data budget accounting'!AY16</f>
        <v>-7.3123937583508809</v>
      </c>
      <c r="D15" s="6"/>
    </row>
    <row r="16" spans="1:4" x14ac:dyDescent="0.3">
      <c r="A16" s="3" t="s">
        <v>13</v>
      </c>
      <c r="B16" s="1">
        <f>+'Data budget accounting'!AX17</f>
        <v>9.4206619568453895</v>
      </c>
      <c r="C16" s="1">
        <f>+'Data budget accounting'!AY17</f>
        <v>-8.2976441424470337</v>
      </c>
      <c r="D16" s="6"/>
    </row>
    <row r="17" spans="1:4" x14ac:dyDescent="0.3">
      <c r="A17" s="3" t="s">
        <v>14</v>
      </c>
      <c r="B17" s="1">
        <f>+'Data budget accounting'!AX18</f>
        <v>8.3295869449217879</v>
      </c>
      <c r="C17" s="1">
        <f>+'Data budget accounting'!AY18</f>
        <v>-12.743165788751757</v>
      </c>
      <c r="D17" s="6"/>
    </row>
    <row r="18" spans="1:4" x14ac:dyDescent="0.3">
      <c r="A18" s="3" t="s">
        <v>15</v>
      </c>
      <c r="B18" s="1">
        <f>+'Data budget accounting'!AX19</f>
        <v>6.5898428058546683</v>
      </c>
      <c r="C18" s="1">
        <f>+'Data budget accounting'!AY19</f>
        <v>-19.057949732326559</v>
      </c>
      <c r="D18" s="6"/>
    </row>
    <row r="19" spans="1:4" x14ac:dyDescent="0.3">
      <c r="A19" s="3" t="s">
        <v>16</v>
      </c>
      <c r="B19" s="1">
        <f>+'Data budget accounting'!AX20</f>
        <v>9.267625228586823</v>
      </c>
      <c r="C19" s="1">
        <f>+'Data budget accounting'!AY20</f>
        <v>-21.820747225971459</v>
      </c>
      <c r="D19" s="6"/>
    </row>
    <row r="20" spans="1:4" x14ac:dyDescent="0.3">
      <c r="A20" s="3" t="s">
        <v>17</v>
      </c>
      <c r="B20" s="1">
        <f>+'Data budget accounting'!AX21</f>
        <v>14.173405330536875</v>
      </c>
      <c r="C20" s="1">
        <f>+'Data budget accounting'!AY21</f>
        <v>-21.788016630309677</v>
      </c>
      <c r="D20" s="6"/>
    </row>
    <row r="21" spans="1:4" x14ac:dyDescent="0.3">
      <c r="A21" s="3" t="s">
        <v>18</v>
      </c>
      <c r="B21" s="1">
        <f>+'Data budget accounting'!AX22</f>
        <v>19.074697095841678</v>
      </c>
      <c r="C21" s="1">
        <f>+'Data budget accounting'!AY22</f>
        <v>-20.480184709834326</v>
      </c>
      <c r="D21" s="6"/>
    </row>
    <row r="22" spans="1:4" x14ac:dyDescent="0.3">
      <c r="A22" s="3" t="s">
        <v>19</v>
      </c>
      <c r="B22" s="1">
        <f>+'Data budget accounting'!AX23</f>
        <v>24.829833464638146</v>
      </c>
      <c r="C22" s="1">
        <f>+'Data budget accounting'!AY23</f>
        <v>-18.592976618467915</v>
      </c>
      <c r="D22" s="6"/>
    </row>
    <row r="23" spans="1:4" x14ac:dyDescent="0.3">
      <c r="A23" s="3" t="s">
        <v>20</v>
      </c>
      <c r="B23" s="1">
        <f>+'Data budget accounting'!AX24</f>
        <v>22.442927500912813</v>
      </c>
      <c r="C23" s="1">
        <f>+'Data budget accounting'!AY24</f>
        <v>-24.347769734355602</v>
      </c>
      <c r="D23" s="6"/>
    </row>
    <row r="24" spans="1:4" x14ac:dyDescent="0.3">
      <c r="A24" s="3" t="s">
        <v>21</v>
      </c>
      <c r="B24" s="1">
        <f>+'Data budget accounting'!AX25</f>
        <v>20.432664771287584</v>
      </c>
      <c r="C24" s="1">
        <f>+'Data budget accounting'!AY25</f>
        <v>-27.671323703020452</v>
      </c>
      <c r="D24" s="6"/>
    </row>
    <row r="25" spans="1:4" x14ac:dyDescent="0.3">
      <c r="A25" s="3" t="s">
        <v>22</v>
      </c>
      <c r="B25" s="1">
        <f>+'Data budget accounting'!AX26</f>
        <v>20.000788364814465</v>
      </c>
      <c r="C25" s="1">
        <f>+'Data budget accounting'!AY26</f>
        <v>-32.75882434671837</v>
      </c>
      <c r="D25" s="6"/>
    </row>
    <row r="26" spans="1:4" x14ac:dyDescent="0.3">
      <c r="A26" s="3" t="s">
        <v>23</v>
      </c>
      <c r="B26" s="1">
        <f>+'Data budget accounting'!AX27</f>
        <v>24.424553383050455</v>
      </c>
      <c r="C26" s="1">
        <f>+'Data budget accounting'!AY27</f>
        <v>-28.706805347312969</v>
      </c>
      <c r="D26" s="6"/>
    </row>
    <row r="27" spans="1:4" x14ac:dyDescent="0.3">
      <c r="A27" s="3" t="s">
        <v>24</v>
      </c>
      <c r="B27" s="1">
        <f>+'Data budget accounting'!AX28</f>
        <v>29.171310151973991</v>
      </c>
      <c r="C27" s="1">
        <f>+'Data budget accounting'!AY28</f>
        <v>-29.683272747604583</v>
      </c>
      <c r="D27" s="6"/>
    </row>
    <row r="28" spans="1:4" x14ac:dyDescent="0.3">
      <c r="A28" s="3" t="s">
        <v>25</v>
      </c>
      <c r="B28" s="1">
        <f>+'Data budget accounting'!AX29</f>
        <v>45.433640543858132</v>
      </c>
      <c r="C28" s="1">
        <f>+'Data budget accounting'!AY29</f>
        <v>-32.143868437839529</v>
      </c>
      <c r="D28" s="6"/>
    </row>
    <row r="29" spans="1:4" x14ac:dyDescent="0.3">
      <c r="A29" s="3" t="s">
        <v>26</v>
      </c>
      <c r="B29" s="1">
        <f>+'Data budget accounting'!AX30</f>
        <v>42.805957213966103</v>
      </c>
      <c r="C29" s="1">
        <f>+'Data budget accounting'!AY30</f>
        <v>-36.808952627450196</v>
      </c>
      <c r="D29" s="6"/>
    </row>
    <row r="30" spans="1:4" x14ac:dyDescent="0.3">
      <c r="A30" s="3" t="s">
        <v>27</v>
      </c>
      <c r="B30" s="1">
        <f>+'Data budget accounting'!AX31</f>
        <v>93.724348331808429</v>
      </c>
      <c r="C30" s="1">
        <f>+'Data budget accounting'!AY31</f>
        <v>-33.229967900043128</v>
      </c>
      <c r="D30" s="6"/>
    </row>
    <row r="31" spans="1:4" x14ac:dyDescent="0.3">
      <c r="A31" s="3" t="s">
        <v>28</v>
      </c>
      <c r="B31" s="1">
        <f>+'Data budget accounting'!AX32</f>
        <v>67.000842194088534</v>
      </c>
      <c r="C31" s="1">
        <f>+'Data budget accounting'!AY32</f>
        <v>-38.229886669477523</v>
      </c>
      <c r="D31" s="6"/>
    </row>
    <row r="32" spans="1:4" x14ac:dyDescent="0.3">
      <c r="A32" s="3" t="s">
        <v>29</v>
      </c>
      <c r="B32" s="1">
        <f>+'Data budget accounting'!AX33</f>
        <v>55.209604277670628</v>
      </c>
      <c r="C32" s="1">
        <f>+'Data budget accounting'!AY33</f>
        <v>-39.683975162917513</v>
      </c>
      <c r="D32" s="6"/>
    </row>
    <row r="33" spans="1:4" x14ac:dyDescent="0.3">
      <c r="A33" s="3" t="s">
        <v>30</v>
      </c>
      <c r="B33" s="1">
        <f>+'Data budget accounting'!AX34</f>
        <v>86.541505059760496</v>
      </c>
      <c r="C33" s="1">
        <f>+'Data budget accounting'!AY34</f>
        <v>-41.050866910224137</v>
      </c>
      <c r="D33" s="6"/>
    </row>
    <row r="34" spans="1:4" x14ac:dyDescent="0.3">
      <c r="A34" s="3" t="s">
        <v>31</v>
      </c>
      <c r="B34" s="1">
        <f>+'Data budget accounting'!AX35</f>
        <v>65.676143844702153</v>
      </c>
      <c r="C34" s="1">
        <f>+'Data budget accounting'!AY35</f>
        <v>-52.358041835082368</v>
      </c>
      <c r="D34" s="6"/>
    </row>
    <row r="35" spans="1:4" x14ac:dyDescent="0.3">
      <c r="A35" s="3" t="s">
        <v>32</v>
      </c>
      <c r="B35" s="1">
        <f>+'Data budget accounting'!AX36</f>
        <v>65.108802508139959</v>
      </c>
      <c r="C35" s="1">
        <f>+'Data budget accounting'!AY36</f>
        <v>-66.194270731295106</v>
      </c>
      <c r="D35" s="6"/>
    </row>
    <row r="36" spans="1:4" x14ac:dyDescent="0.3">
      <c r="A36" s="3" t="s">
        <v>33</v>
      </c>
      <c r="B36" s="1">
        <f>+'Data budget accounting'!AX37</f>
        <v>57.193569827646044</v>
      </c>
      <c r="C36" s="1">
        <f>+'Data budget accounting'!AY37</f>
        <v>-70.475744555715295</v>
      </c>
      <c r="D36" s="6"/>
    </row>
    <row r="37" spans="1:4" x14ac:dyDescent="0.3">
      <c r="A37" s="3" t="s">
        <v>34</v>
      </c>
      <c r="B37" s="1">
        <f>+'Data budget accounting'!AX38</f>
        <v>63.594945929258316</v>
      </c>
      <c r="C37" s="1">
        <f>+'Data budget accounting'!AY38</f>
        <v>-70.365956088126154</v>
      </c>
      <c r="D37" s="6"/>
    </row>
    <row r="38" spans="1:4" x14ac:dyDescent="0.3">
      <c r="A38" s="3" t="s">
        <v>35</v>
      </c>
      <c r="B38" s="1">
        <f>+'Data budget accounting'!AX39</f>
        <v>68.640097583898239</v>
      </c>
      <c r="C38" s="1">
        <f>+'Data budget accounting'!AY39</f>
        <v>-69.458097975881174</v>
      </c>
      <c r="D38" s="6"/>
    </row>
    <row r="39" spans="1:4" x14ac:dyDescent="0.3">
      <c r="A39" s="3" t="s">
        <v>36</v>
      </c>
      <c r="B39" s="1">
        <f>+'Data budget accounting'!AX40</f>
        <v>68.342872125113971</v>
      </c>
      <c r="C39" s="1">
        <f>+'Data budget accounting'!AY40</f>
        <v>-73.860966491377155</v>
      </c>
      <c r="D39" s="6"/>
    </row>
    <row r="40" spans="1:4" x14ac:dyDescent="0.3">
      <c r="A40" s="3" t="s">
        <v>37</v>
      </c>
      <c r="B40" s="1">
        <f>+'Data budget accounting'!AX41</f>
        <v>50.262646559978968</v>
      </c>
      <c r="C40" s="1">
        <f>+'Data budget accounting'!AY41</f>
        <v>-84.239506086051506</v>
      </c>
      <c r="D40" s="6"/>
    </row>
    <row r="41" spans="1:4" x14ac:dyDescent="0.3">
      <c r="A41" s="3" t="s">
        <v>38</v>
      </c>
      <c r="B41" s="1">
        <f>+'Data budget accounting'!AX42</f>
        <v>33.817071230532967</v>
      </c>
      <c r="C41" s="1">
        <f>+'Data budget accounting'!AY42</f>
        <v>-93.578209035186035</v>
      </c>
      <c r="D41" s="6"/>
    </row>
    <row r="42" spans="1:4" x14ac:dyDescent="0.3">
      <c r="A42" s="3" t="s">
        <v>39</v>
      </c>
      <c r="B42" s="1">
        <f>+'Data budget accounting'!AX43</f>
        <v>30.967875791092339</v>
      </c>
      <c r="C42" s="1">
        <f>+'Data budget accounting'!AY43</f>
        <v>-92.190655565208019</v>
      </c>
      <c r="D42" s="6"/>
    </row>
    <row r="43" spans="1:4" x14ac:dyDescent="0.3">
      <c r="A43" s="3" t="s">
        <v>40</v>
      </c>
      <c r="B43" s="1">
        <f>+'Data budget accounting'!AX44</f>
        <v>30.795747212046251</v>
      </c>
      <c r="C43" s="1">
        <f>+'Data budget accounting'!AY44</f>
        <v>-91.699554625048037</v>
      </c>
      <c r="D43" s="6"/>
    </row>
    <row r="44" spans="1:4" x14ac:dyDescent="0.3">
      <c r="A44" s="3" t="s">
        <v>41</v>
      </c>
      <c r="B44" s="1">
        <f>+'Data budget accounting'!AX45</f>
        <v>28.03561357548686</v>
      </c>
      <c r="C44" s="1">
        <f>+'Data budget accounting'!AY45</f>
        <v>-93.831016629104624</v>
      </c>
      <c r="D44" s="6"/>
    </row>
    <row r="45" spans="1:4" x14ac:dyDescent="0.3">
      <c r="A45" s="3" t="s">
        <v>42</v>
      </c>
      <c r="B45" s="1">
        <f>+'Data budget accounting'!AX46</f>
        <v>31.435165154214044</v>
      </c>
      <c r="C45" s="1">
        <f>+'Data budget accounting'!AY46</f>
        <v>-91.926792105510714</v>
      </c>
      <c r="D45" s="6"/>
    </row>
    <row r="46" spans="1:4" x14ac:dyDescent="0.3">
      <c r="A46" s="3" t="s">
        <v>43</v>
      </c>
      <c r="B46" s="1">
        <f>+'Data budget accounting'!AX47</f>
        <v>43.989683769589156</v>
      </c>
      <c r="C46" s="1">
        <f>+'Data budget accounting'!AY47</f>
        <v>-87.804444685254637</v>
      </c>
      <c r="D46" s="6"/>
    </row>
    <row r="47" spans="1:4" x14ac:dyDescent="0.3">
      <c r="A47" s="3" t="s">
        <v>44</v>
      </c>
      <c r="B47" s="1">
        <f>+'Data budget accounting'!AX48</f>
        <v>47.242903042322077</v>
      </c>
      <c r="C47" s="1">
        <f>+'Data budget accounting'!AY48</f>
        <v>-86.185456834967439</v>
      </c>
      <c r="D47" s="6"/>
    </row>
    <row r="48" spans="1:4" x14ac:dyDescent="0.3">
      <c r="A48" s="3" t="s">
        <v>45</v>
      </c>
      <c r="B48" s="1">
        <f>+'Data budget accounting'!AX49</f>
        <v>38.660324190713013</v>
      </c>
      <c r="C48" s="1">
        <f>+'Data budget accounting'!AY49</f>
        <v>-98.299374148299734</v>
      </c>
      <c r="D48" s="6"/>
    </row>
    <row r="49" spans="1:4" x14ac:dyDescent="0.3">
      <c r="A49" s="3" t="s">
        <v>46</v>
      </c>
      <c r="B49" s="1">
        <f>+'Data budget accounting'!AX50</f>
        <v>33.019398752951524</v>
      </c>
      <c r="C49" s="1">
        <f>+'Data budget accounting'!AY50</f>
        <v>-108.93209337702982</v>
      </c>
      <c r="D49" s="6"/>
    </row>
    <row r="50" spans="1:4" x14ac:dyDescent="0.3">
      <c r="A50" s="3" t="s">
        <v>47</v>
      </c>
      <c r="B50" s="1">
        <f>+'Data budget accounting'!AX51</f>
        <v>24.057442834983522</v>
      </c>
      <c r="C50" s="1">
        <f>+'Data budget accounting'!AY51</f>
        <v>-119.07710184582548</v>
      </c>
      <c r="D50" s="6"/>
    </row>
    <row r="51" spans="1:4" x14ac:dyDescent="0.3">
      <c r="A51" s="3" t="s">
        <v>48</v>
      </c>
      <c r="B51" s="1">
        <f>+'Data budget accounting'!AX52</f>
        <v>19.143287505054591</v>
      </c>
      <c r="C51" s="1">
        <f>+'Data budget accounting'!AY52</f>
        <v>-129.65281891087173</v>
      </c>
      <c r="D51" s="6"/>
    </row>
    <row r="52" spans="1:4" x14ac:dyDescent="0.3">
      <c r="A52" s="3" t="s">
        <v>49</v>
      </c>
      <c r="B52" s="1">
        <f>+'Data budget accounting'!AX53</f>
        <v>13.974194362455727</v>
      </c>
      <c r="C52" s="1">
        <f>+'Data budget accounting'!AY53</f>
        <v>-133.9177283595086</v>
      </c>
      <c r="D52" s="6"/>
    </row>
    <row r="53" spans="1:4" x14ac:dyDescent="0.3">
      <c r="A53" s="3" t="s">
        <v>50</v>
      </c>
      <c r="B53" s="1">
        <f>+'Data budget accounting'!AX54</f>
        <v>18.187424289551817</v>
      </c>
      <c r="C53" s="1">
        <f>+'Data budget accounting'!AY54</f>
        <v>-131.64097408378879</v>
      </c>
      <c r="D53" s="6"/>
    </row>
    <row r="54" spans="1:4" x14ac:dyDescent="0.3">
      <c r="A54" s="3" t="s">
        <v>51</v>
      </c>
      <c r="B54" s="1">
        <f>+'Data budget accounting'!AX55</f>
        <v>18.317191188040912</v>
      </c>
      <c r="C54" s="1">
        <f>+'Data budget accounting'!AY55</f>
        <v>-132.76670607369681</v>
      </c>
      <c r="D54" s="6"/>
    </row>
    <row r="55" spans="1:4" x14ac:dyDescent="0.3">
      <c r="A55" s="3" t="s">
        <v>52</v>
      </c>
      <c r="B55" s="1">
        <f>+'Data budget accounting'!AX56</f>
        <v>25.056922504604053</v>
      </c>
      <c r="C55" s="1">
        <f>+'Data budget accounting'!AY56</f>
        <v>-136.65131247144626</v>
      </c>
      <c r="D55" s="6"/>
    </row>
    <row r="56" spans="1:4" x14ac:dyDescent="0.3">
      <c r="A56" s="3" t="s">
        <v>53</v>
      </c>
      <c r="B56" s="1">
        <f>+'Data budget accounting'!AX57</f>
        <v>27.484740690920209</v>
      </c>
      <c r="C56" s="1">
        <f>+'Data budget accounting'!AY57</f>
        <v>-139.67092035879904</v>
      </c>
      <c r="D56" s="6"/>
    </row>
    <row r="57" spans="1:4" x14ac:dyDescent="0.3">
      <c r="A57" s="3" t="s">
        <v>54</v>
      </c>
      <c r="B57" s="1">
        <f>+'Data budget accounting'!AX58</f>
        <v>32.257754742185412</v>
      </c>
      <c r="C57" s="1">
        <f>+'Data budget accounting'!AY58</f>
        <v>-142.35696488655839</v>
      </c>
      <c r="D57" s="6"/>
    </row>
    <row r="58" spans="1:4" x14ac:dyDescent="0.3">
      <c r="A58" s="3" t="s">
        <v>55</v>
      </c>
      <c r="B58" s="1">
        <f>+'Data budget accounting'!AX59</f>
        <v>28.415446951702297</v>
      </c>
      <c r="C58" s="1">
        <f>+'Data budget accounting'!AY59</f>
        <v>-147.07471613487601</v>
      </c>
      <c r="D58" s="6"/>
    </row>
    <row r="59" spans="1:4" x14ac:dyDescent="0.3">
      <c r="A59" s="3" t="s">
        <v>56</v>
      </c>
      <c r="B59" s="1">
        <f>+'Data budget accounting'!AX60</f>
        <v>17.938388395598558</v>
      </c>
      <c r="C59" s="1">
        <f>+'Data budget accounting'!AY60</f>
        <v>-161.78220736247957</v>
      </c>
      <c r="D59" s="6"/>
    </row>
    <row r="60" spans="1:4" x14ac:dyDescent="0.3">
      <c r="A60" s="3" t="s">
        <v>57</v>
      </c>
      <c r="B60" s="1">
        <f>+'Data budget accounting'!AX61</f>
        <v>6.2452076653000042</v>
      </c>
      <c r="C60" s="1">
        <f>+'Data budget accounting'!AY61</f>
        <v>-174.93105239563812</v>
      </c>
      <c r="D60" s="6"/>
    </row>
    <row r="61" spans="1:4" x14ac:dyDescent="0.3">
      <c r="B61" s="1"/>
      <c r="C61" s="1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B61"/>
  <sheetViews>
    <sheetView topLeftCell="AM1" zoomScale="85" zoomScaleNormal="85" workbookViewId="0">
      <selection activeCell="AX5" sqref="AX5"/>
    </sheetView>
  </sheetViews>
  <sheetFormatPr defaultColWidth="8.19921875" defaultRowHeight="15.6" x14ac:dyDescent="0.3"/>
  <cols>
    <col min="1" max="1" width="5.69921875" style="3" customWidth="1"/>
    <col min="2" max="2" width="8.19921875" style="3" customWidth="1"/>
    <col min="3" max="3" width="10.796875" style="3" bestFit="1" customWidth="1"/>
    <col min="4" max="6" width="3.59765625" style="3" customWidth="1"/>
    <col min="7" max="7" width="6.796875" style="3" bestFit="1" customWidth="1"/>
    <col min="8" max="8" width="5" style="3" bestFit="1" customWidth="1"/>
    <col min="9" max="9" width="10.3984375" style="3" bestFit="1" customWidth="1"/>
    <col min="10" max="10" width="10.69921875" style="3" bestFit="1" customWidth="1"/>
    <col min="11" max="11" width="1.796875" style="13" customWidth="1"/>
    <col min="12" max="12" width="12.8984375" style="3" bestFit="1" customWidth="1"/>
    <col min="13" max="13" width="11.296875" style="3" bestFit="1" customWidth="1"/>
    <col min="14" max="16" width="8.19921875" style="3" customWidth="1"/>
    <col min="17" max="17" width="18.3984375" style="3" bestFit="1" customWidth="1"/>
    <col min="18" max="18" width="1.796875" style="13" customWidth="1"/>
    <col min="19" max="19" width="9.8984375" style="3" bestFit="1" customWidth="1"/>
    <col min="20" max="20" width="9.8984375" style="3" customWidth="1"/>
    <col min="21" max="21" width="9" style="3" bestFit="1" customWidth="1"/>
    <col min="22" max="23" width="8.69921875" style="3" customWidth="1"/>
    <col min="24" max="24" width="9" style="3" bestFit="1" customWidth="1"/>
    <col min="25" max="25" width="8.69921875" style="3" customWidth="1"/>
    <col min="26" max="26" width="1.796875" style="13" customWidth="1"/>
    <col min="27" max="27" width="5.296875" style="3" bestFit="1" customWidth="1"/>
    <col min="28" max="34" width="8.69921875" style="3" customWidth="1"/>
    <col min="35" max="35" width="11.796875" style="3" bestFit="1" customWidth="1"/>
    <col min="36" max="37" width="8.69921875" style="3" customWidth="1"/>
    <col min="38" max="38" width="1.796875" style="13" customWidth="1"/>
    <col min="39" max="39" width="5.296875" style="3" bestFit="1" customWidth="1"/>
    <col min="40" max="40" width="8.69921875" style="3" customWidth="1"/>
    <col min="41" max="41" width="9.3984375" style="3" bestFit="1" customWidth="1"/>
    <col min="42" max="42" width="8.69921875" style="3" customWidth="1"/>
    <col min="43" max="43" width="11.59765625" style="3" bestFit="1" customWidth="1"/>
    <col min="44" max="44" width="12.19921875" style="3" bestFit="1" customWidth="1"/>
    <col min="45" max="45" width="18.09765625" style="3" bestFit="1" customWidth="1"/>
    <col min="46" max="47" width="8.69921875" style="3" customWidth="1"/>
    <col min="48" max="48" width="1.796875" style="13" customWidth="1"/>
    <col min="49" max="49" width="5.296875" style="3" bestFit="1" customWidth="1"/>
    <col min="50" max="50" width="8.5" style="3" bestFit="1" customWidth="1"/>
    <col min="51" max="51" width="11.59765625" style="3" bestFit="1" customWidth="1"/>
    <col min="52" max="256" width="8.19921875" style="3"/>
    <col min="257" max="257" width="5.69921875" style="3" customWidth="1"/>
    <col min="258" max="258" width="8.19921875" style="3" customWidth="1"/>
    <col min="259" max="259" width="10.796875" style="3" bestFit="1" customWidth="1"/>
    <col min="260" max="262" width="3.59765625" style="3" customWidth="1"/>
    <col min="263" max="263" width="6.796875" style="3" bestFit="1" customWidth="1"/>
    <col min="264" max="264" width="5" style="3" bestFit="1" customWidth="1"/>
    <col min="265" max="265" width="10.3984375" style="3" bestFit="1" customWidth="1"/>
    <col min="266" max="266" width="10.69921875" style="3" bestFit="1" customWidth="1"/>
    <col min="267" max="267" width="1.796875" style="3" customWidth="1"/>
    <col min="268" max="268" width="12.8984375" style="3" bestFit="1" customWidth="1"/>
    <col min="269" max="269" width="11.296875" style="3" bestFit="1" customWidth="1"/>
    <col min="270" max="272" width="8.19921875" style="3" customWidth="1"/>
    <col min="273" max="273" width="18.3984375" style="3" bestFit="1" customWidth="1"/>
    <col min="274" max="274" width="1.796875" style="3" customWidth="1"/>
    <col min="275" max="275" width="9.8984375" style="3" bestFit="1" customWidth="1"/>
    <col min="276" max="276" width="9.8984375" style="3" customWidth="1"/>
    <col min="277" max="277" width="9" style="3" bestFit="1" customWidth="1"/>
    <col min="278" max="279" width="8.69921875" style="3" customWidth="1"/>
    <col min="280" max="280" width="9" style="3" bestFit="1" customWidth="1"/>
    <col min="281" max="281" width="8.69921875" style="3" customWidth="1"/>
    <col min="282" max="282" width="1.796875" style="3" customWidth="1"/>
    <col min="283" max="283" width="5.296875" style="3" bestFit="1" customWidth="1"/>
    <col min="284" max="290" width="8.69921875" style="3" customWidth="1"/>
    <col min="291" max="291" width="11.796875" style="3" bestFit="1" customWidth="1"/>
    <col min="292" max="293" width="8.69921875" style="3" customWidth="1"/>
    <col min="294" max="294" width="1.796875" style="3" customWidth="1"/>
    <col min="295" max="295" width="5.296875" style="3" bestFit="1" customWidth="1"/>
    <col min="296" max="296" width="8.69921875" style="3" customWidth="1"/>
    <col min="297" max="297" width="9.3984375" style="3" bestFit="1" customWidth="1"/>
    <col min="298" max="298" width="8.69921875" style="3" customWidth="1"/>
    <col min="299" max="299" width="11.59765625" style="3" bestFit="1" customWidth="1"/>
    <col min="300" max="300" width="12.19921875" style="3" bestFit="1" customWidth="1"/>
    <col min="301" max="301" width="18.09765625" style="3" bestFit="1" customWidth="1"/>
    <col min="302" max="303" width="8.69921875" style="3" customWidth="1"/>
    <col min="304" max="304" width="1.796875" style="3" customWidth="1"/>
    <col min="305" max="305" width="5.296875" style="3" bestFit="1" customWidth="1"/>
    <col min="306" max="306" width="8.5" style="3" bestFit="1" customWidth="1"/>
    <col min="307" max="307" width="11.59765625" style="3" bestFit="1" customWidth="1"/>
    <col min="308" max="512" width="8.19921875" style="3"/>
    <col min="513" max="513" width="5.69921875" style="3" customWidth="1"/>
    <col min="514" max="514" width="8.19921875" style="3" customWidth="1"/>
    <col min="515" max="515" width="10.796875" style="3" bestFit="1" customWidth="1"/>
    <col min="516" max="518" width="3.59765625" style="3" customWidth="1"/>
    <col min="519" max="519" width="6.796875" style="3" bestFit="1" customWidth="1"/>
    <col min="520" max="520" width="5" style="3" bestFit="1" customWidth="1"/>
    <col min="521" max="521" width="10.3984375" style="3" bestFit="1" customWidth="1"/>
    <col min="522" max="522" width="10.69921875" style="3" bestFit="1" customWidth="1"/>
    <col min="523" max="523" width="1.796875" style="3" customWidth="1"/>
    <col min="524" max="524" width="12.8984375" style="3" bestFit="1" customWidth="1"/>
    <col min="525" max="525" width="11.296875" style="3" bestFit="1" customWidth="1"/>
    <col min="526" max="528" width="8.19921875" style="3" customWidth="1"/>
    <col min="529" max="529" width="18.3984375" style="3" bestFit="1" customWidth="1"/>
    <col min="530" max="530" width="1.796875" style="3" customWidth="1"/>
    <col min="531" max="531" width="9.8984375" style="3" bestFit="1" customWidth="1"/>
    <col min="532" max="532" width="9.8984375" style="3" customWidth="1"/>
    <col min="533" max="533" width="9" style="3" bestFit="1" customWidth="1"/>
    <col min="534" max="535" width="8.69921875" style="3" customWidth="1"/>
    <col min="536" max="536" width="9" style="3" bestFit="1" customWidth="1"/>
    <col min="537" max="537" width="8.69921875" style="3" customWidth="1"/>
    <col min="538" max="538" width="1.796875" style="3" customWidth="1"/>
    <col min="539" max="539" width="5.296875" style="3" bestFit="1" customWidth="1"/>
    <col min="540" max="546" width="8.69921875" style="3" customWidth="1"/>
    <col min="547" max="547" width="11.796875" style="3" bestFit="1" customWidth="1"/>
    <col min="548" max="549" width="8.69921875" style="3" customWidth="1"/>
    <col min="550" max="550" width="1.796875" style="3" customWidth="1"/>
    <col min="551" max="551" width="5.296875" style="3" bestFit="1" customWidth="1"/>
    <col min="552" max="552" width="8.69921875" style="3" customWidth="1"/>
    <col min="553" max="553" width="9.3984375" style="3" bestFit="1" customWidth="1"/>
    <col min="554" max="554" width="8.69921875" style="3" customWidth="1"/>
    <col min="555" max="555" width="11.59765625" style="3" bestFit="1" customWidth="1"/>
    <col min="556" max="556" width="12.19921875" style="3" bestFit="1" customWidth="1"/>
    <col min="557" max="557" width="18.09765625" style="3" bestFit="1" customWidth="1"/>
    <col min="558" max="559" width="8.69921875" style="3" customWidth="1"/>
    <col min="560" max="560" width="1.796875" style="3" customWidth="1"/>
    <col min="561" max="561" width="5.296875" style="3" bestFit="1" customWidth="1"/>
    <col min="562" max="562" width="8.5" style="3" bestFit="1" customWidth="1"/>
    <col min="563" max="563" width="11.59765625" style="3" bestFit="1" customWidth="1"/>
    <col min="564" max="768" width="8.19921875" style="3"/>
    <col min="769" max="769" width="5.69921875" style="3" customWidth="1"/>
    <col min="770" max="770" width="8.19921875" style="3" customWidth="1"/>
    <col min="771" max="771" width="10.796875" style="3" bestFit="1" customWidth="1"/>
    <col min="772" max="774" width="3.59765625" style="3" customWidth="1"/>
    <col min="775" max="775" width="6.796875" style="3" bestFit="1" customWidth="1"/>
    <col min="776" max="776" width="5" style="3" bestFit="1" customWidth="1"/>
    <col min="777" max="777" width="10.3984375" style="3" bestFit="1" customWidth="1"/>
    <col min="778" max="778" width="10.69921875" style="3" bestFit="1" customWidth="1"/>
    <col min="779" max="779" width="1.796875" style="3" customWidth="1"/>
    <col min="780" max="780" width="12.8984375" style="3" bestFit="1" customWidth="1"/>
    <col min="781" max="781" width="11.296875" style="3" bestFit="1" customWidth="1"/>
    <col min="782" max="784" width="8.19921875" style="3" customWidth="1"/>
    <col min="785" max="785" width="18.3984375" style="3" bestFit="1" customWidth="1"/>
    <col min="786" max="786" width="1.796875" style="3" customWidth="1"/>
    <col min="787" max="787" width="9.8984375" style="3" bestFit="1" customWidth="1"/>
    <col min="788" max="788" width="9.8984375" style="3" customWidth="1"/>
    <col min="789" max="789" width="9" style="3" bestFit="1" customWidth="1"/>
    <col min="790" max="791" width="8.69921875" style="3" customWidth="1"/>
    <col min="792" max="792" width="9" style="3" bestFit="1" customWidth="1"/>
    <col min="793" max="793" width="8.69921875" style="3" customWidth="1"/>
    <col min="794" max="794" width="1.796875" style="3" customWidth="1"/>
    <col min="795" max="795" width="5.296875" style="3" bestFit="1" customWidth="1"/>
    <col min="796" max="802" width="8.69921875" style="3" customWidth="1"/>
    <col min="803" max="803" width="11.796875" style="3" bestFit="1" customWidth="1"/>
    <col min="804" max="805" width="8.69921875" style="3" customWidth="1"/>
    <col min="806" max="806" width="1.796875" style="3" customWidth="1"/>
    <col min="807" max="807" width="5.296875" style="3" bestFit="1" customWidth="1"/>
    <col min="808" max="808" width="8.69921875" style="3" customWidth="1"/>
    <col min="809" max="809" width="9.3984375" style="3" bestFit="1" customWidth="1"/>
    <col min="810" max="810" width="8.69921875" style="3" customWidth="1"/>
    <col min="811" max="811" width="11.59765625" style="3" bestFit="1" customWidth="1"/>
    <col min="812" max="812" width="12.19921875" style="3" bestFit="1" customWidth="1"/>
    <col min="813" max="813" width="18.09765625" style="3" bestFit="1" customWidth="1"/>
    <col min="814" max="815" width="8.69921875" style="3" customWidth="1"/>
    <col min="816" max="816" width="1.796875" style="3" customWidth="1"/>
    <col min="817" max="817" width="5.296875" style="3" bestFit="1" customWidth="1"/>
    <col min="818" max="818" width="8.5" style="3" bestFit="1" customWidth="1"/>
    <col min="819" max="819" width="11.59765625" style="3" bestFit="1" customWidth="1"/>
    <col min="820" max="1024" width="8.19921875" style="3"/>
    <col min="1025" max="1025" width="5.69921875" style="3" customWidth="1"/>
    <col min="1026" max="1026" width="8.19921875" style="3" customWidth="1"/>
    <col min="1027" max="1027" width="10.796875" style="3" bestFit="1" customWidth="1"/>
    <col min="1028" max="1030" width="3.59765625" style="3" customWidth="1"/>
    <col min="1031" max="1031" width="6.796875" style="3" bestFit="1" customWidth="1"/>
    <col min="1032" max="1032" width="5" style="3" bestFit="1" customWidth="1"/>
    <col min="1033" max="1033" width="10.3984375" style="3" bestFit="1" customWidth="1"/>
    <col min="1034" max="1034" width="10.69921875" style="3" bestFit="1" customWidth="1"/>
    <col min="1035" max="1035" width="1.796875" style="3" customWidth="1"/>
    <col min="1036" max="1036" width="12.8984375" style="3" bestFit="1" customWidth="1"/>
    <col min="1037" max="1037" width="11.296875" style="3" bestFit="1" customWidth="1"/>
    <col min="1038" max="1040" width="8.19921875" style="3" customWidth="1"/>
    <col min="1041" max="1041" width="18.3984375" style="3" bestFit="1" customWidth="1"/>
    <col min="1042" max="1042" width="1.796875" style="3" customWidth="1"/>
    <col min="1043" max="1043" width="9.8984375" style="3" bestFit="1" customWidth="1"/>
    <col min="1044" max="1044" width="9.8984375" style="3" customWidth="1"/>
    <col min="1045" max="1045" width="9" style="3" bestFit="1" customWidth="1"/>
    <col min="1046" max="1047" width="8.69921875" style="3" customWidth="1"/>
    <col min="1048" max="1048" width="9" style="3" bestFit="1" customWidth="1"/>
    <col min="1049" max="1049" width="8.69921875" style="3" customWidth="1"/>
    <col min="1050" max="1050" width="1.796875" style="3" customWidth="1"/>
    <col min="1051" max="1051" width="5.296875" style="3" bestFit="1" customWidth="1"/>
    <col min="1052" max="1058" width="8.69921875" style="3" customWidth="1"/>
    <col min="1059" max="1059" width="11.796875" style="3" bestFit="1" customWidth="1"/>
    <col min="1060" max="1061" width="8.69921875" style="3" customWidth="1"/>
    <col min="1062" max="1062" width="1.796875" style="3" customWidth="1"/>
    <col min="1063" max="1063" width="5.296875" style="3" bestFit="1" customWidth="1"/>
    <col min="1064" max="1064" width="8.69921875" style="3" customWidth="1"/>
    <col min="1065" max="1065" width="9.3984375" style="3" bestFit="1" customWidth="1"/>
    <col min="1066" max="1066" width="8.69921875" style="3" customWidth="1"/>
    <col min="1067" max="1067" width="11.59765625" style="3" bestFit="1" customWidth="1"/>
    <col min="1068" max="1068" width="12.19921875" style="3" bestFit="1" customWidth="1"/>
    <col min="1069" max="1069" width="18.09765625" style="3" bestFit="1" customWidth="1"/>
    <col min="1070" max="1071" width="8.69921875" style="3" customWidth="1"/>
    <col min="1072" max="1072" width="1.796875" style="3" customWidth="1"/>
    <col min="1073" max="1073" width="5.296875" style="3" bestFit="1" customWidth="1"/>
    <col min="1074" max="1074" width="8.5" style="3" bestFit="1" customWidth="1"/>
    <col min="1075" max="1075" width="11.59765625" style="3" bestFit="1" customWidth="1"/>
    <col min="1076" max="1280" width="8.19921875" style="3"/>
    <col min="1281" max="1281" width="5.69921875" style="3" customWidth="1"/>
    <col min="1282" max="1282" width="8.19921875" style="3" customWidth="1"/>
    <col min="1283" max="1283" width="10.796875" style="3" bestFit="1" customWidth="1"/>
    <col min="1284" max="1286" width="3.59765625" style="3" customWidth="1"/>
    <col min="1287" max="1287" width="6.796875" style="3" bestFit="1" customWidth="1"/>
    <col min="1288" max="1288" width="5" style="3" bestFit="1" customWidth="1"/>
    <col min="1289" max="1289" width="10.3984375" style="3" bestFit="1" customWidth="1"/>
    <col min="1290" max="1290" width="10.69921875" style="3" bestFit="1" customWidth="1"/>
    <col min="1291" max="1291" width="1.796875" style="3" customWidth="1"/>
    <col min="1292" max="1292" width="12.8984375" style="3" bestFit="1" customWidth="1"/>
    <col min="1293" max="1293" width="11.296875" style="3" bestFit="1" customWidth="1"/>
    <col min="1294" max="1296" width="8.19921875" style="3" customWidth="1"/>
    <col min="1297" max="1297" width="18.3984375" style="3" bestFit="1" customWidth="1"/>
    <col min="1298" max="1298" width="1.796875" style="3" customWidth="1"/>
    <col min="1299" max="1299" width="9.8984375" style="3" bestFit="1" customWidth="1"/>
    <col min="1300" max="1300" width="9.8984375" style="3" customWidth="1"/>
    <col min="1301" max="1301" width="9" style="3" bestFit="1" customWidth="1"/>
    <col min="1302" max="1303" width="8.69921875" style="3" customWidth="1"/>
    <col min="1304" max="1304" width="9" style="3" bestFit="1" customWidth="1"/>
    <col min="1305" max="1305" width="8.69921875" style="3" customWidth="1"/>
    <col min="1306" max="1306" width="1.796875" style="3" customWidth="1"/>
    <col min="1307" max="1307" width="5.296875" style="3" bestFit="1" customWidth="1"/>
    <col min="1308" max="1314" width="8.69921875" style="3" customWidth="1"/>
    <col min="1315" max="1315" width="11.796875" style="3" bestFit="1" customWidth="1"/>
    <col min="1316" max="1317" width="8.69921875" style="3" customWidth="1"/>
    <col min="1318" max="1318" width="1.796875" style="3" customWidth="1"/>
    <col min="1319" max="1319" width="5.296875" style="3" bestFit="1" customWidth="1"/>
    <col min="1320" max="1320" width="8.69921875" style="3" customWidth="1"/>
    <col min="1321" max="1321" width="9.3984375" style="3" bestFit="1" customWidth="1"/>
    <col min="1322" max="1322" width="8.69921875" style="3" customWidth="1"/>
    <col min="1323" max="1323" width="11.59765625" style="3" bestFit="1" customWidth="1"/>
    <col min="1324" max="1324" width="12.19921875" style="3" bestFit="1" customWidth="1"/>
    <col min="1325" max="1325" width="18.09765625" style="3" bestFit="1" customWidth="1"/>
    <col min="1326" max="1327" width="8.69921875" style="3" customWidth="1"/>
    <col min="1328" max="1328" width="1.796875" style="3" customWidth="1"/>
    <col min="1329" max="1329" width="5.296875" style="3" bestFit="1" customWidth="1"/>
    <col min="1330" max="1330" width="8.5" style="3" bestFit="1" customWidth="1"/>
    <col min="1331" max="1331" width="11.59765625" style="3" bestFit="1" customWidth="1"/>
    <col min="1332" max="1536" width="8.19921875" style="3"/>
    <col min="1537" max="1537" width="5.69921875" style="3" customWidth="1"/>
    <col min="1538" max="1538" width="8.19921875" style="3" customWidth="1"/>
    <col min="1539" max="1539" width="10.796875" style="3" bestFit="1" customWidth="1"/>
    <col min="1540" max="1542" width="3.59765625" style="3" customWidth="1"/>
    <col min="1543" max="1543" width="6.796875" style="3" bestFit="1" customWidth="1"/>
    <col min="1544" max="1544" width="5" style="3" bestFit="1" customWidth="1"/>
    <col min="1545" max="1545" width="10.3984375" style="3" bestFit="1" customWidth="1"/>
    <col min="1546" max="1546" width="10.69921875" style="3" bestFit="1" customWidth="1"/>
    <col min="1547" max="1547" width="1.796875" style="3" customWidth="1"/>
    <col min="1548" max="1548" width="12.8984375" style="3" bestFit="1" customWidth="1"/>
    <col min="1549" max="1549" width="11.296875" style="3" bestFit="1" customWidth="1"/>
    <col min="1550" max="1552" width="8.19921875" style="3" customWidth="1"/>
    <col min="1553" max="1553" width="18.3984375" style="3" bestFit="1" customWidth="1"/>
    <col min="1554" max="1554" width="1.796875" style="3" customWidth="1"/>
    <col min="1555" max="1555" width="9.8984375" style="3" bestFit="1" customWidth="1"/>
    <col min="1556" max="1556" width="9.8984375" style="3" customWidth="1"/>
    <col min="1557" max="1557" width="9" style="3" bestFit="1" customWidth="1"/>
    <col min="1558" max="1559" width="8.69921875" style="3" customWidth="1"/>
    <col min="1560" max="1560" width="9" style="3" bestFit="1" customWidth="1"/>
    <col min="1561" max="1561" width="8.69921875" style="3" customWidth="1"/>
    <col min="1562" max="1562" width="1.796875" style="3" customWidth="1"/>
    <col min="1563" max="1563" width="5.296875" style="3" bestFit="1" customWidth="1"/>
    <col min="1564" max="1570" width="8.69921875" style="3" customWidth="1"/>
    <col min="1571" max="1571" width="11.796875" style="3" bestFit="1" customWidth="1"/>
    <col min="1572" max="1573" width="8.69921875" style="3" customWidth="1"/>
    <col min="1574" max="1574" width="1.796875" style="3" customWidth="1"/>
    <col min="1575" max="1575" width="5.296875" style="3" bestFit="1" customWidth="1"/>
    <col min="1576" max="1576" width="8.69921875" style="3" customWidth="1"/>
    <col min="1577" max="1577" width="9.3984375" style="3" bestFit="1" customWidth="1"/>
    <col min="1578" max="1578" width="8.69921875" style="3" customWidth="1"/>
    <col min="1579" max="1579" width="11.59765625" style="3" bestFit="1" customWidth="1"/>
    <col min="1580" max="1580" width="12.19921875" style="3" bestFit="1" customWidth="1"/>
    <col min="1581" max="1581" width="18.09765625" style="3" bestFit="1" customWidth="1"/>
    <col min="1582" max="1583" width="8.69921875" style="3" customWidth="1"/>
    <col min="1584" max="1584" width="1.796875" style="3" customWidth="1"/>
    <col min="1585" max="1585" width="5.296875" style="3" bestFit="1" customWidth="1"/>
    <col min="1586" max="1586" width="8.5" style="3" bestFit="1" customWidth="1"/>
    <col min="1587" max="1587" width="11.59765625" style="3" bestFit="1" customWidth="1"/>
    <col min="1588" max="1792" width="8.19921875" style="3"/>
    <col min="1793" max="1793" width="5.69921875" style="3" customWidth="1"/>
    <col min="1794" max="1794" width="8.19921875" style="3" customWidth="1"/>
    <col min="1795" max="1795" width="10.796875" style="3" bestFit="1" customWidth="1"/>
    <col min="1796" max="1798" width="3.59765625" style="3" customWidth="1"/>
    <col min="1799" max="1799" width="6.796875" style="3" bestFit="1" customWidth="1"/>
    <col min="1800" max="1800" width="5" style="3" bestFit="1" customWidth="1"/>
    <col min="1801" max="1801" width="10.3984375" style="3" bestFit="1" customWidth="1"/>
    <col min="1802" max="1802" width="10.69921875" style="3" bestFit="1" customWidth="1"/>
    <col min="1803" max="1803" width="1.796875" style="3" customWidth="1"/>
    <col min="1804" max="1804" width="12.8984375" style="3" bestFit="1" customWidth="1"/>
    <col min="1805" max="1805" width="11.296875" style="3" bestFit="1" customWidth="1"/>
    <col min="1806" max="1808" width="8.19921875" style="3" customWidth="1"/>
    <col min="1809" max="1809" width="18.3984375" style="3" bestFit="1" customWidth="1"/>
    <col min="1810" max="1810" width="1.796875" style="3" customWidth="1"/>
    <col min="1811" max="1811" width="9.8984375" style="3" bestFit="1" customWidth="1"/>
    <col min="1812" max="1812" width="9.8984375" style="3" customWidth="1"/>
    <col min="1813" max="1813" width="9" style="3" bestFit="1" customWidth="1"/>
    <col min="1814" max="1815" width="8.69921875" style="3" customWidth="1"/>
    <col min="1816" max="1816" width="9" style="3" bestFit="1" customWidth="1"/>
    <col min="1817" max="1817" width="8.69921875" style="3" customWidth="1"/>
    <col min="1818" max="1818" width="1.796875" style="3" customWidth="1"/>
    <col min="1819" max="1819" width="5.296875" style="3" bestFit="1" customWidth="1"/>
    <col min="1820" max="1826" width="8.69921875" style="3" customWidth="1"/>
    <col min="1827" max="1827" width="11.796875" style="3" bestFit="1" customWidth="1"/>
    <col min="1828" max="1829" width="8.69921875" style="3" customWidth="1"/>
    <col min="1830" max="1830" width="1.796875" style="3" customWidth="1"/>
    <col min="1831" max="1831" width="5.296875" style="3" bestFit="1" customWidth="1"/>
    <col min="1832" max="1832" width="8.69921875" style="3" customWidth="1"/>
    <col min="1833" max="1833" width="9.3984375" style="3" bestFit="1" customWidth="1"/>
    <col min="1834" max="1834" width="8.69921875" style="3" customWidth="1"/>
    <col min="1835" max="1835" width="11.59765625" style="3" bestFit="1" customWidth="1"/>
    <col min="1836" max="1836" width="12.19921875" style="3" bestFit="1" customWidth="1"/>
    <col min="1837" max="1837" width="18.09765625" style="3" bestFit="1" customWidth="1"/>
    <col min="1838" max="1839" width="8.69921875" style="3" customWidth="1"/>
    <col min="1840" max="1840" width="1.796875" style="3" customWidth="1"/>
    <col min="1841" max="1841" width="5.296875" style="3" bestFit="1" customWidth="1"/>
    <col min="1842" max="1842" width="8.5" style="3" bestFit="1" customWidth="1"/>
    <col min="1843" max="1843" width="11.59765625" style="3" bestFit="1" customWidth="1"/>
    <col min="1844" max="2048" width="8.19921875" style="3"/>
    <col min="2049" max="2049" width="5.69921875" style="3" customWidth="1"/>
    <col min="2050" max="2050" width="8.19921875" style="3" customWidth="1"/>
    <col min="2051" max="2051" width="10.796875" style="3" bestFit="1" customWidth="1"/>
    <col min="2052" max="2054" width="3.59765625" style="3" customWidth="1"/>
    <col min="2055" max="2055" width="6.796875" style="3" bestFit="1" customWidth="1"/>
    <col min="2056" max="2056" width="5" style="3" bestFit="1" customWidth="1"/>
    <col min="2057" max="2057" width="10.3984375" style="3" bestFit="1" customWidth="1"/>
    <col min="2058" max="2058" width="10.69921875" style="3" bestFit="1" customWidth="1"/>
    <col min="2059" max="2059" width="1.796875" style="3" customWidth="1"/>
    <col min="2060" max="2060" width="12.8984375" style="3" bestFit="1" customWidth="1"/>
    <col min="2061" max="2061" width="11.296875" style="3" bestFit="1" customWidth="1"/>
    <col min="2062" max="2064" width="8.19921875" style="3" customWidth="1"/>
    <col min="2065" max="2065" width="18.3984375" style="3" bestFit="1" customWidth="1"/>
    <col min="2066" max="2066" width="1.796875" style="3" customWidth="1"/>
    <col min="2067" max="2067" width="9.8984375" style="3" bestFit="1" customWidth="1"/>
    <col min="2068" max="2068" width="9.8984375" style="3" customWidth="1"/>
    <col min="2069" max="2069" width="9" style="3" bestFit="1" customWidth="1"/>
    <col min="2070" max="2071" width="8.69921875" style="3" customWidth="1"/>
    <col min="2072" max="2072" width="9" style="3" bestFit="1" customWidth="1"/>
    <col min="2073" max="2073" width="8.69921875" style="3" customWidth="1"/>
    <col min="2074" max="2074" width="1.796875" style="3" customWidth="1"/>
    <col min="2075" max="2075" width="5.296875" style="3" bestFit="1" customWidth="1"/>
    <col min="2076" max="2082" width="8.69921875" style="3" customWidth="1"/>
    <col min="2083" max="2083" width="11.796875" style="3" bestFit="1" customWidth="1"/>
    <col min="2084" max="2085" width="8.69921875" style="3" customWidth="1"/>
    <col min="2086" max="2086" width="1.796875" style="3" customWidth="1"/>
    <col min="2087" max="2087" width="5.296875" style="3" bestFit="1" customWidth="1"/>
    <col min="2088" max="2088" width="8.69921875" style="3" customWidth="1"/>
    <col min="2089" max="2089" width="9.3984375" style="3" bestFit="1" customWidth="1"/>
    <col min="2090" max="2090" width="8.69921875" style="3" customWidth="1"/>
    <col min="2091" max="2091" width="11.59765625" style="3" bestFit="1" customWidth="1"/>
    <col min="2092" max="2092" width="12.19921875" style="3" bestFit="1" customWidth="1"/>
    <col min="2093" max="2093" width="18.09765625" style="3" bestFit="1" customWidth="1"/>
    <col min="2094" max="2095" width="8.69921875" style="3" customWidth="1"/>
    <col min="2096" max="2096" width="1.796875" style="3" customWidth="1"/>
    <col min="2097" max="2097" width="5.296875" style="3" bestFit="1" customWidth="1"/>
    <col min="2098" max="2098" width="8.5" style="3" bestFit="1" customWidth="1"/>
    <col min="2099" max="2099" width="11.59765625" style="3" bestFit="1" customWidth="1"/>
    <col min="2100" max="2304" width="8.19921875" style="3"/>
    <col min="2305" max="2305" width="5.69921875" style="3" customWidth="1"/>
    <col min="2306" max="2306" width="8.19921875" style="3" customWidth="1"/>
    <col min="2307" max="2307" width="10.796875" style="3" bestFit="1" customWidth="1"/>
    <col min="2308" max="2310" width="3.59765625" style="3" customWidth="1"/>
    <col min="2311" max="2311" width="6.796875" style="3" bestFit="1" customWidth="1"/>
    <col min="2312" max="2312" width="5" style="3" bestFit="1" customWidth="1"/>
    <col min="2313" max="2313" width="10.3984375" style="3" bestFit="1" customWidth="1"/>
    <col min="2314" max="2314" width="10.69921875" style="3" bestFit="1" customWidth="1"/>
    <col min="2315" max="2315" width="1.796875" style="3" customWidth="1"/>
    <col min="2316" max="2316" width="12.8984375" style="3" bestFit="1" customWidth="1"/>
    <col min="2317" max="2317" width="11.296875" style="3" bestFit="1" customWidth="1"/>
    <col min="2318" max="2320" width="8.19921875" style="3" customWidth="1"/>
    <col min="2321" max="2321" width="18.3984375" style="3" bestFit="1" customWidth="1"/>
    <col min="2322" max="2322" width="1.796875" style="3" customWidth="1"/>
    <col min="2323" max="2323" width="9.8984375" style="3" bestFit="1" customWidth="1"/>
    <col min="2324" max="2324" width="9.8984375" style="3" customWidth="1"/>
    <col min="2325" max="2325" width="9" style="3" bestFit="1" customWidth="1"/>
    <col min="2326" max="2327" width="8.69921875" style="3" customWidth="1"/>
    <col min="2328" max="2328" width="9" style="3" bestFit="1" customWidth="1"/>
    <col min="2329" max="2329" width="8.69921875" style="3" customWidth="1"/>
    <col min="2330" max="2330" width="1.796875" style="3" customWidth="1"/>
    <col min="2331" max="2331" width="5.296875" style="3" bestFit="1" customWidth="1"/>
    <col min="2332" max="2338" width="8.69921875" style="3" customWidth="1"/>
    <col min="2339" max="2339" width="11.796875" style="3" bestFit="1" customWidth="1"/>
    <col min="2340" max="2341" width="8.69921875" style="3" customWidth="1"/>
    <col min="2342" max="2342" width="1.796875" style="3" customWidth="1"/>
    <col min="2343" max="2343" width="5.296875" style="3" bestFit="1" customWidth="1"/>
    <col min="2344" max="2344" width="8.69921875" style="3" customWidth="1"/>
    <col min="2345" max="2345" width="9.3984375" style="3" bestFit="1" customWidth="1"/>
    <col min="2346" max="2346" width="8.69921875" style="3" customWidth="1"/>
    <col min="2347" max="2347" width="11.59765625" style="3" bestFit="1" customWidth="1"/>
    <col min="2348" max="2348" width="12.19921875" style="3" bestFit="1" customWidth="1"/>
    <col min="2349" max="2349" width="18.09765625" style="3" bestFit="1" customWidth="1"/>
    <col min="2350" max="2351" width="8.69921875" style="3" customWidth="1"/>
    <col min="2352" max="2352" width="1.796875" style="3" customWidth="1"/>
    <col min="2353" max="2353" width="5.296875" style="3" bestFit="1" customWidth="1"/>
    <col min="2354" max="2354" width="8.5" style="3" bestFit="1" customWidth="1"/>
    <col min="2355" max="2355" width="11.59765625" style="3" bestFit="1" customWidth="1"/>
    <col min="2356" max="2560" width="8.19921875" style="3"/>
    <col min="2561" max="2561" width="5.69921875" style="3" customWidth="1"/>
    <col min="2562" max="2562" width="8.19921875" style="3" customWidth="1"/>
    <col min="2563" max="2563" width="10.796875" style="3" bestFit="1" customWidth="1"/>
    <col min="2564" max="2566" width="3.59765625" style="3" customWidth="1"/>
    <col min="2567" max="2567" width="6.796875" style="3" bestFit="1" customWidth="1"/>
    <col min="2568" max="2568" width="5" style="3" bestFit="1" customWidth="1"/>
    <col min="2569" max="2569" width="10.3984375" style="3" bestFit="1" customWidth="1"/>
    <col min="2570" max="2570" width="10.69921875" style="3" bestFit="1" customWidth="1"/>
    <col min="2571" max="2571" width="1.796875" style="3" customWidth="1"/>
    <col min="2572" max="2572" width="12.8984375" style="3" bestFit="1" customWidth="1"/>
    <col min="2573" max="2573" width="11.296875" style="3" bestFit="1" customWidth="1"/>
    <col min="2574" max="2576" width="8.19921875" style="3" customWidth="1"/>
    <col min="2577" max="2577" width="18.3984375" style="3" bestFit="1" customWidth="1"/>
    <col min="2578" max="2578" width="1.796875" style="3" customWidth="1"/>
    <col min="2579" max="2579" width="9.8984375" style="3" bestFit="1" customWidth="1"/>
    <col min="2580" max="2580" width="9.8984375" style="3" customWidth="1"/>
    <col min="2581" max="2581" width="9" style="3" bestFit="1" customWidth="1"/>
    <col min="2582" max="2583" width="8.69921875" style="3" customWidth="1"/>
    <col min="2584" max="2584" width="9" style="3" bestFit="1" customWidth="1"/>
    <col min="2585" max="2585" width="8.69921875" style="3" customWidth="1"/>
    <col min="2586" max="2586" width="1.796875" style="3" customWidth="1"/>
    <col min="2587" max="2587" width="5.296875" style="3" bestFit="1" customWidth="1"/>
    <col min="2588" max="2594" width="8.69921875" style="3" customWidth="1"/>
    <col min="2595" max="2595" width="11.796875" style="3" bestFit="1" customWidth="1"/>
    <col min="2596" max="2597" width="8.69921875" style="3" customWidth="1"/>
    <col min="2598" max="2598" width="1.796875" style="3" customWidth="1"/>
    <col min="2599" max="2599" width="5.296875" style="3" bestFit="1" customWidth="1"/>
    <col min="2600" max="2600" width="8.69921875" style="3" customWidth="1"/>
    <col min="2601" max="2601" width="9.3984375" style="3" bestFit="1" customWidth="1"/>
    <col min="2602" max="2602" width="8.69921875" style="3" customWidth="1"/>
    <col min="2603" max="2603" width="11.59765625" style="3" bestFit="1" customWidth="1"/>
    <col min="2604" max="2604" width="12.19921875" style="3" bestFit="1" customWidth="1"/>
    <col min="2605" max="2605" width="18.09765625" style="3" bestFit="1" customWidth="1"/>
    <col min="2606" max="2607" width="8.69921875" style="3" customWidth="1"/>
    <col min="2608" max="2608" width="1.796875" style="3" customWidth="1"/>
    <col min="2609" max="2609" width="5.296875" style="3" bestFit="1" customWidth="1"/>
    <col min="2610" max="2610" width="8.5" style="3" bestFit="1" customWidth="1"/>
    <col min="2611" max="2611" width="11.59765625" style="3" bestFit="1" customWidth="1"/>
    <col min="2612" max="2816" width="8.19921875" style="3"/>
    <col min="2817" max="2817" width="5.69921875" style="3" customWidth="1"/>
    <col min="2818" max="2818" width="8.19921875" style="3" customWidth="1"/>
    <col min="2819" max="2819" width="10.796875" style="3" bestFit="1" customWidth="1"/>
    <col min="2820" max="2822" width="3.59765625" style="3" customWidth="1"/>
    <col min="2823" max="2823" width="6.796875" style="3" bestFit="1" customWidth="1"/>
    <col min="2824" max="2824" width="5" style="3" bestFit="1" customWidth="1"/>
    <col min="2825" max="2825" width="10.3984375" style="3" bestFit="1" customWidth="1"/>
    <col min="2826" max="2826" width="10.69921875" style="3" bestFit="1" customWidth="1"/>
    <col min="2827" max="2827" width="1.796875" style="3" customWidth="1"/>
    <col min="2828" max="2828" width="12.8984375" style="3" bestFit="1" customWidth="1"/>
    <col min="2829" max="2829" width="11.296875" style="3" bestFit="1" customWidth="1"/>
    <col min="2830" max="2832" width="8.19921875" style="3" customWidth="1"/>
    <col min="2833" max="2833" width="18.3984375" style="3" bestFit="1" customWidth="1"/>
    <col min="2834" max="2834" width="1.796875" style="3" customWidth="1"/>
    <col min="2835" max="2835" width="9.8984375" style="3" bestFit="1" customWidth="1"/>
    <col min="2836" max="2836" width="9.8984375" style="3" customWidth="1"/>
    <col min="2837" max="2837" width="9" style="3" bestFit="1" customWidth="1"/>
    <col min="2838" max="2839" width="8.69921875" style="3" customWidth="1"/>
    <col min="2840" max="2840" width="9" style="3" bestFit="1" customWidth="1"/>
    <col min="2841" max="2841" width="8.69921875" style="3" customWidth="1"/>
    <col min="2842" max="2842" width="1.796875" style="3" customWidth="1"/>
    <col min="2843" max="2843" width="5.296875" style="3" bestFit="1" customWidth="1"/>
    <col min="2844" max="2850" width="8.69921875" style="3" customWidth="1"/>
    <col min="2851" max="2851" width="11.796875" style="3" bestFit="1" customWidth="1"/>
    <col min="2852" max="2853" width="8.69921875" style="3" customWidth="1"/>
    <col min="2854" max="2854" width="1.796875" style="3" customWidth="1"/>
    <col min="2855" max="2855" width="5.296875" style="3" bestFit="1" customWidth="1"/>
    <col min="2856" max="2856" width="8.69921875" style="3" customWidth="1"/>
    <col min="2857" max="2857" width="9.3984375" style="3" bestFit="1" customWidth="1"/>
    <col min="2858" max="2858" width="8.69921875" style="3" customWidth="1"/>
    <col min="2859" max="2859" width="11.59765625" style="3" bestFit="1" customWidth="1"/>
    <col min="2860" max="2860" width="12.19921875" style="3" bestFit="1" customWidth="1"/>
    <col min="2861" max="2861" width="18.09765625" style="3" bestFit="1" customWidth="1"/>
    <col min="2862" max="2863" width="8.69921875" style="3" customWidth="1"/>
    <col min="2864" max="2864" width="1.796875" style="3" customWidth="1"/>
    <col min="2865" max="2865" width="5.296875" style="3" bestFit="1" customWidth="1"/>
    <col min="2866" max="2866" width="8.5" style="3" bestFit="1" customWidth="1"/>
    <col min="2867" max="2867" width="11.59765625" style="3" bestFit="1" customWidth="1"/>
    <col min="2868" max="3072" width="8.19921875" style="3"/>
    <col min="3073" max="3073" width="5.69921875" style="3" customWidth="1"/>
    <col min="3074" max="3074" width="8.19921875" style="3" customWidth="1"/>
    <col min="3075" max="3075" width="10.796875" style="3" bestFit="1" customWidth="1"/>
    <col min="3076" max="3078" width="3.59765625" style="3" customWidth="1"/>
    <col min="3079" max="3079" width="6.796875" style="3" bestFit="1" customWidth="1"/>
    <col min="3080" max="3080" width="5" style="3" bestFit="1" customWidth="1"/>
    <col min="3081" max="3081" width="10.3984375" style="3" bestFit="1" customWidth="1"/>
    <col min="3082" max="3082" width="10.69921875" style="3" bestFit="1" customWidth="1"/>
    <col min="3083" max="3083" width="1.796875" style="3" customWidth="1"/>
    <col min="3084" max="3084" width="12.8984375" style="3" bestFit="1" customWidth="1"/>
    <col min="3085" max="3085" width="11.296875" style="3" bestFit="1" customWidth="1"/>
    <col min="3086" max="3088" width="8.19921875" style="3" customWidth="1"/>
    <col min="3089" max="3089" width="18.3984375" style="3" bestFit="1" customWidth="1"/>
    <col min="3090" max="3090" width="1.796875" style="3" customWidth="1"/>
    <col min="3091" max="3091" width="9.8984375" style="3" bestFit="1" customWidth="1"/>
    <col min="3092" max="3092" width="9.8984375" style="3" customWidth="1"/>
    <col min="3093" max="3093" width="9" style="3" bestFit="1" customWidth="1"/>
    <col min="3094" max="3095" width="8.69921875" style="3" customWidth="1"/>
    <col min="3096" max="3096" width="9" style="3" bestFit="1" customWidth="1"/>
    <col min="3097" max="3097" width="8.69921875" style="3" customWidth="1"/>
    <col min="3098" max="3098" width="1.796875" style="3" customWidth="1"/>
    <col min="3099" max="3099" width="5.296875" style="3" bestFit="1" customWidth="1"/>
    <col min="3100" max="3106" width="8.69921875" style="3" customWidth="1"/>
    <col min="3107" max="3107" width="11.796875" style="3" bestFit="1" customWidth="1"/>
    <col min="3108" max="3109" width="8.69921875" style="3" customWidth="1"/>
    <col min="3110" max="3110" width="1.796875" style="3" customWidth="1"/>
    <col min="3111" max="3111" width="5.296875" style="3" bestFit="1" customWidth="1"/>
    <col min="3112" max="3112" width="8.69921875" style="3" customWidth="1"/>
    <col min="3113" max="3113" width="9.3984375" style="3" bestFit="1" customWidth="1"/>
    <col min="3114" max="3114" width="8.69921875" style="3" customWidth="1"/>
    <col min="3115" max="3115" width="11.59765625" style="3" bestFit="1" customWidth="1"/>
    <col min="3116" max="3116" width="12.19921875" style="3" bestFit="1" customWidth="1"/>
    <col min="3117" max="3117" width="18.09765625" style="3" bestFit="1" customWidth="1"/>
    <col min="3118" max="3119" width="8.69921875" style="3" customWidth="1"/>
    <col min="3120" max="3120" width="1.796875" style="3" customWidth="1"/>
    <col min="3121" max="3121" width="5.296875" style="3" bestFit="1" customWidth="1"/>
    <col min="3122" max="3122" width="8.5" style="3" bestFit="1" customWidth="1"/>
    <col min="3123" max="3123" width="11.59765625" style="3" bestFit="1" customWidth="1"/>
    <col min="3124" max="3328" width="8.19921875" style="3"/>
    <col min="3329" max="3329" width="5.69921875" style="3" customWidth="1"/>
    <col min="3330" max="3330" width="8.19921875" style="3" customWidth="1"/>
    <col min="3331" max="3331" width="10.796875" style="3" bestFit="1" customWidth="1"/>
    <col min="3332" max="3334" width="3.59765625" style="3" customWidth="1"/>
    <col min="3335" max="3335" width="6.796875" style="3" bestFit="1" customWidth="1"/>
    <col min="3336" max="3336" width="5" style="3" bestFit="1" customWidth="1"/>
    <col min="3337" max="3337" width="10.3984375" style="3" bestFit="1" customWidth="1"/>
    <col min="3338" max="3338" width="10.69921875" style="3" bestFit="1" customWidth="1"/>
    <col min="3339" max="3339" width="1.796875" style="3" customWidth="1"/>
    <col min="3340" max="3340" width="12.8984375" style="3" bestFit="1" customWidth="1"/>
    <col min="3341" max="3341" width="11.296875" style="3" bestFit="1" customWidth="1"/>
    <col min="3342" max="3344" width="8.19921875" style="3" customWidth="1"/>
    <col min="3345" max="3345" width="18.3984375" style="3" bestFit="1" customWidth="1"/>
    <col min="3346" max="3346" width="1.796875" style="3" customWidth="1"/>
    <col min="3347" max="3347" width="9.8984375" style="3" bestFit="1" customWidth="1"/>
    <col min="3348" max="3348" width="9.8984375" style="3" customWidth="1"/>
    <col min="3349" max="3349" width="9" style="3" bestFit="1" customWidth="1"/>
    <col min="3350" max="3351" width="8.69921875" style="3" customWidth="1"/>
    <col min="3352" max="3352" width="9" style="3" bestFit="1" customWidth="1"/>
    <col min="3353" max="3353" width="8.69921875" style="3" customWidth="1"/>
    <col min="3354" max="3354" width="1.796875" style="3" customWidth="1"/>
    <col min="3355" max="3355" width="5.296875" style="3" bestFit="1" customWidth="1"/>
    <col min="3356" max="3362" width="8.69921875" style="3" customWidth="1"/>
    <col min="3363" max="3363" width="11.796875" style="3" bestFit="1" customWidth="1"/>
    <col min="3364" max="3365" width="8.69921875" style="3" customWidth="1"/>
    <col min="3366" max="3366" width="1.796875" style="3" customWidth="1"/>
    <col min="3367" max="3367" width="5.296875" style="3" bestFit="1" customWidth="1"/>
    <col min="3368" max="3368" width="8.69921875" style="3" customWidth="1"/>
    <col min="3369" max="3369" width="9.3984375" style="3" bestFit="1" customWidth="1"/>
    <col min="3370" max="3370" width="8.69921875" style="3" customWidth="1"/>
    <col min="3371" max="3371" width="11.59765625" style="3" bestFit="1" customWidth="1"/>
    <col min="3372" max="3372" width="12.19921875" style="3" bestFit="1" customWidth="1"/>
    <col min="3373" max="3373" width="18.09765625" style="3" bestFit="1" customWidth="1"/>
    <col min="3374" max="3375" width="8.69921875" style="3" customWidth="1"/>
    <col min="3376" max="3376" width="1.796875" style="3" customWidth="1"/>
    <col min="3377" max="3377" width="5.296875" style="3" bestFit="1" customWidth="1"/>
    <col min="3378" max="3378" width="8.5" style="3" bestFit="1" customWidth="1"/>
    <col min="3379" max="3379" width="11.59765625" style="3" bestFit="1" customWidth="1"/>
    <col min="3380" max="3584" width="8.19921875" style="3"/>
    <col min="3585" max="3585" width="5.69921875" style="3" customWidth="1"/>
    <col min="3586" max="3586" width="8.19921875" style="3" customWidth="1"/>
    <col min="3587" max="3587" width="10.796875" style="3" bestFit="1" customWidth="1"/>
    <col min="3588" max="3590" width="3.59765625" style="3" customWidth="1"/>
    <col min="3591" max="3591" width="6.796875" style="3" bestFit="1" customWidth="1"/>
    <col min="3592" max="3592" width="5" style="3" bestFit="1" customWidth="1"/>
    <col min="3593" max="3593" width="10.3984375" style="3" bestFit="1" customWidth="1"/>
    <col min="3594" max="3594" width="10.69921875" style="3" bestFit="1" customWidth="1"/>
    <col min="3595" max="3595" width="1.796875" style="3" customWidth="1"/>
    <col min="3596" max="3596" width="12.8984375" style="3" bestFit="1" customWidth="1"/>
    <col min="3597" max="3597" width="11.296875" style="3" bestFit="1" customWidth="1"/>
    <col min="3598" max="3600" width="8.19921875" style="3" customWidth="1"/>
    <col min="3601" max="3601" width="18.3984375" style="3" bestFit="1" customWidth="1"/>
    <col min="3602" max="3602" width="1.796875" style="3" customWidth="1"/>
    <col min="3603" max="3603" width="9.8984375" style="3" bestFit="1" customWidth="1"/>
    <col min="3604" max="3604" width="9.8984375" style="3" customWidth="1"/>
    <col min="3605" max="3605" width="9" style="3" bestFit="1" customWidth="1"/>
    <col min="3606" max="3607" width="8.69921875" style="3" customWidth="1"/>
    <col min="3608" max="3608" width="9" style="3" bestFit="1" customWidth="1"/>
    <col min="3609" max="3609" width="8.69921875" style="3" customWidth="1"/>
    <col min="3610" max="3610" width="1.796875" style="3" customWidth="1"/>
    <col min="3611" max="3611" width="5.296875" style="3" bestFit="1" customWidth="1"/>
    <col min="3612" max="3618" width="8.69921875" style="3" customWidth="1"/>
    <col min="3619" max="3619" width="11.796875" style="3" bestFit="1" customWidth="1"/>
    <col min="3620" max="3621" width="8.69921875" style="3" customWidth="1"/>
    <col min="3622" max="3622" width="1.796875" style="3" customWidth="1"/>
    <col min="3623" max="3623" width="5.296875" style="3" bestFit="1" customWidth="1"/>
    <col min="3624" max="3624" width="8.69921875" style="3" customWidth="1"/>
    <col min="3625" max="3625" width="9.3984375" style="3" bestFit="1" customWidth="1"/>
    <col min="3626" max="3626" width="8.69921875" style="3" customWidth="1"/>
    <col min="3627" max="3627" width="11.59765625" style="3" bestFit="1" customWidth="1"/>
    <col min="3628" max="3628" width="12.19921875" style="3" bestFit="1" customWidth="1"/>
    <col min="3629" max="3629" width="18.09765625" style="3" bestFit="1" customWidth="1"/>
    <col min="3630" max="3631" width="8.69921875" style="3" customWidth="1"/>
    <col min="3632" max="3632" width="1.796875" style="3" customWidth="1"/>
    <col min="3633" max="3633" width="5.296875" style="3" bestFit="1" customWidth="1"/>
    <col min="3634" max="3634" width="8.5" style="3" bestFit="1" customWidth="1"/>
    <col min="3635" max="3635" width="11.59765625" style="3" bestFit="1" customWidth="1"/>
    <col min="3636" max="3840" width="8.19921875" style="3"/>
    <col min="3841" max="3841" width="5.69921875" style="3" customWidth="1"/>
    <col min="3842" max="3842" width="8.19921875" style="3" customWidth="1"/>
    <col min="3843" max="3843" width="10.796875" style="3" bestFit="1" customWidth="1"/>
    <col min="3844" max="3846" width="3.59765625" style="3" customWidth="1"/>
    <col min="3847" max="3847" width="6.796875" style="3" bestFit="1" customWidth="1"/>
    <col min="3848" max="3848" width="5" style="3" bestFit="1" customWidth="1"/>
    <col min="3849" max="3849" width="10.3984375" style="3" bestFit="1" customWidth="1"/>
    <col min="3850" max="3850" width="10.69921875" style="3" bestFit="1" customWidth="1"/>
    <col min="3851" max="3851" width="1.796875" style="3" customWidth="1"/>
    <col min="3852" max="3852" width="12.8984375" style="3" bestFit="1" customWidth="1"/>
    <col min="3853" max="3853" width="11.296875" style="3" bestFit="1" customWidth="1"/>
    <col min="3854" max="3856" width="8.19921875" style="3" customWidth="1"/>
    <col min="3857" max="3857" width="18.3984375" style="3" bestFit="1" customWidth="1"/>
    <col min="3858" max="3858" width="1.796875" style="3" customWidth="1"/>
    <col min="3859" max="3859" width="9.8984375" style="3" bestFit="1" customWidth="1"/>
    <col min="3860" max="3860" width="9.8984375" style="3" customWidth="1"/>
    <col min="3861" max="3861" width="9" style="3" bestFit="1" customWidth="1"/>
    <col min="3862" max="3863" width="8.69921875" style="3" customWidth="1"/>
    <col min="3864" max="3864" width="9" style="3" bestFit="1" customWidth="1"/>
    <col min="3865" max="3865" width="8.69921875" style="3" customWidth="1"/>
    <col min="3866" max="3866" width="1.796875" style="3" customWidth="1"/>
    <col min="3867" max="3867" width="5.296875" style="3" bestFit="1" customWidth="1"/>
    <col min="3868" max="3874" width="8.69921875" style="3" customWidth="1"/>
    <col min="3875" max="3875" width="11.796875" style="3" bestFit="1" customWidth="1"/>
    <col min="3876" max="3877" width="8.69921875" style="3" customWidth="1"/>
    <col min="3878" max="3878" width="1.796875" style="3" customWidth="1"/>
    <col min="3879" max="3879" width="5.296875" style="3" bestFit="1" customWidth="1"/>
    <col min="3880" max="3880" width="8.69921875" style="3" customWidth="1"/>
    <col min="3881" max="3881" width="9.3984375" style="3" bestFit="1" customWidth="1"/>
    <col min="3882" max="3882" width="8.69921875" style="3" customWidth="1"/>
    <col min="3883" max="3883" width="11.59765625" style="3" bestFit="1" customWidth="1"/>
    <col min="3884" max="3884" width="12.19921875" style="3" bestFit="1" customWidth="1"/>
    <col min="3885" max="3885" width="18.09765625" style="3" bestFit="1" customWidth="1"/>
    <col min="3886" max="3887" width="8.69921875" style="3" customWidth="1"/>
    <col min="3888" max="3888" width="1.796875" style="3" customWidth="1"/>
    <col min="3889" max="3889" width="5.296875" style="3" bestFit="1" customWidth="1"/>
    <col min="3890" max="3890" width="8.5" style="3" bestFit="1" customWidth="1"/>
    <col min="3891" max="3891" width="11.59765625" style="3" bestFit="1" customWidth="1"/>
    <col min="3892" max="4096" width="8.19921875" style="3"/>
    <col min="4097" max="4097" width="5.69921875" style="3" customWidth="1"/>
    <col min="4098" max="4098" width="8.19921875" style="3" customWidth="1"/>
    <col min="4099" max="4099" width="10.796875" style="3" bestFit="1" customWidth="1"/>
    <col min="4100" max="4102" width="3.59765625" style="3" customWidth="1"/>
    <col min="4103" max="4103" width="6.796875" style="3" bestFit="1" customWidth="1"/>
    <col min="4104" max="4104" width="5" style="3" bestFit="1" customWidth="1"/>
    <col min="4105" max="4105" width="10.3984375" style="3" bestFit="1" customWidth="1"/>
    <col min="4106" max="4106" width="10.69921875" style="3" bestFit="1" customWidth="1"/>
    <col min="4107" max="4107" width="1.796875" style="3" customWidth="1"/>
    <col min="4108" max="4108" width="12.8984375" style="3" bestFit="1" customWidth="1"/>
    <col min="4109" max="4109" width="11.296875" style="3" bestFit="1" customWidth="1"/>
    <col min="4110" max="4112" width="8.19921875" style="3" customWidth="1"/>
    <col min="4113" max="4113" width="18.3984375" style="3" bestFit="1" customWidth="1"/>
    <col min="4114" max="4114" width="1.796875" style="3" customWidth="1"/>
    <col min="4115" max="4115" width="9.8984375" style="3" bestFit="1" customWidth="1"/>
    <col min="4116" max="4116" width="9.8984375" style="3" customWidth="1"/>
    <col min="4117" max="4117" width="9" style="3" bestFit="1" customWidth="1"/>
    <col min="4118" max="4119" width="8.69921875" style="3" customWidth="1"/>
    <col min="4120" max="4120" width="9" style="3" bestFit="1" customWidth="1"/>
    <col min="4121" max="4121" width="8.69921875" style="3" customWidth="1"/>
    <col min="4122" max="4122" width="1.796875" style="3" customWidth="1"/>
    <col min="4123" max="4123" width="5.296875" style="3" bestFit="1" customWidth="1"/>
    <col min="4124" max="4130" width="8.69921875" style="3" customWidth="1"/>
    <col min="4131" max="4131" width="11.796875" style="3" bestFit="1" customWidth="1"/>
    <col min="4132" max="4133" width="8.69921875" style="3" customWidth="1"/>
    <col min="4134" max="4134" width="1.796875" style="3" customWidth="1"/>
    <col min="4135" max="4135" width="5.296875" style="3" bestFit="1" customWidth="1"/>
    <col min="4136" max="4136" width="8.69921875" style="3" customWidth="1"/>
    <col min="4137" max="4137" width="9.3984375" style="3" bestFit="1" customWidth="1"/>
    <col min="4138" max="4138" width="8.69921875" style="3" customWidth="1"/>
    <col min="4139" max="4139" width="11.59765625" style="3" bestFit="1" customWidth="1"/>
    <col min="4140" max="4140" width="12.19921875" style="3" bestFit="1" customWidth="1"/>
    <col min="4141" max="4141" width="18.09765625" style="3" bestFit="1" customWidth="1"/>
    <col min="4142" max="4143" width="8.69921875" style="3" customWidth="1"/>
    <col min="4144" max="4144" width="1.796875" style="3" customWidth="1"/>
    <col min="4145" max="4145" width="5.296875" style="3" bestFit="1" customWidth="1"/>
    <col min="4146" max="4146" width="8.5" style="3" bestFit="1" customWidth="1"/>
    <col min="4147" max="4147" width="11.59765625" style="3" bestFit="1" customWidth="1"/>
    <col min="4148" max="4352" width="8.19921875" style="3"/>
    <col min="4353" max="4353" width="5.69921875" style="3" customWidth="1"/>
    <col min="4354" max="4354" width="8.19921875" style="3" customWidth="1"/>
    <col min="4355" max="4355" width="10.796875" style="3" bestFit="1" customWidth="1"/>
    <col min="4356" max="4358" width="3.59765625" style="3" customWidth="1"/>
    <col min="4359" max="4359" width="6.796875" style="3" bestFit="1" customWidth="1"/>
    <col min="4360" max="4360" width="5" style="3" bestFit="1" customWidth="1"/>
    <col min="4361" max="4361" width="10.3984375" style="3" bestFit="1" customWidth="1"/>
    <col min="4362" max="4362" width="10.69921875" style="3" bestFit="1" customWidth="1"/>
    <col min="4363" max="4363" width="1.796875" style="3" customWidth="1"/>
    <col min="4364" max="4364" width="12.8984375" style="3" bestFit="1" customWidth="1"/>
    <col min="4365" max="4365" width="11.296875" style="3" bestFit="1" customWidth="1"/>
    <col min="4366" max="4368" width="8.19921875" style="3" customWidth="1"/>
    <col min="4369" max="4369" width="18.3984375" style="3" bestFit="1" customWidth="1"/>
    <col min="4370" max="4370" width="1.796875" style="3" customWidth="1"/>
    <col min="4371" max="4371" width="9.8984375" style="3" bestFit="1" customWidth="1"/>
    <col min="4372" max="4372" width="9.8984375" style="3" customWidth="1"/>
    <col min="4373" max="4373" width="9" style="3" bestFit="1" customWidth="1"/>
    <col min="4374" max="4375" width="8.69921875" style="3" customWidth="1"/>
    <col min="4376" max="4376" width="9" style="3" bestFit="1" customWidth="1"/>
    <col min="4377" max="4377" width="8.69921875" style="3" customWidth="1"/>
    <col min="4378" max="4378" width="1.796875" style="3" customWidth="1"/>
    <col min="4379" max="4379" width="5.296875" style="3" bestFit="1" customWidth="1"/>
    <col min="4380" max="4386" width="8.69921875" style="3" customWidth="1"/>
    <col min="4387" max="4387" width="11.796875" style="3" bestFit="1" customWidth="1"/>
    <col min="4388" max="4389" width="8.69921875" style="3" customWidth="1"/>
    <col min="4390" max="4390" width="1.796875" style="3" customWidth="1"/>
    <col min="4391" max="4391" width="5.296875" style="3" bestFit="1" customWidth="1"/>
    <col min="4392" max="4392" width="8.69921875" style="3" customWidth="1"/>
    <col min="4393" max="4393" width="9.3984375" style="3" bestFit="1" customWidth="1"/>
    <col min="4394" max="4394" width="8.69921875" style="3" customWidth="1"/>
    <col min="4395" max="4395" width="11.59765625" style="3" bestFit="1" customWidth="1"/>
    <col min="4396" max="4396" width="12.19921875" style="3" bestFit="1" customWidth="1"/>
    <col min="4397" max="4397" width="18.09765625" style="3" bestFit="1" customWidth="1"/>
    <col min="4398" max="4399" width="8.69921875" style="3" customWidth="1"/>
    <col min="4400" max="4400" width="1.796875" style="3" customWidth="1"/>
    <col min="4401" max="4401" width="5.296875" style="3" bestFit="1" customWidth="1"/>
    <col min="4402" max="4402" width="8.5" style="3" bestFit="1" customWidth="1"/>
    <col min="4403" max="4403" width="11.59765625" style="3" bestFit="1" customWidth="1"/>
    <col min="4404" max="4608" width="8.19921875" style="3"/>
    <col min="4609" max="4609" width="5.69921875" style="3" customWidth="1"/>
    <col min="4610" max="4610" width="8.19921875" style="3" customWidth="1"/>
    <col min="4611" max="4611" width="10.796875" style="3" bestFit="1" customWidth="1"/>
    <col min="4612" max="4614" width="3.59765625" style="3" customWidth="1"/>
    <col min="4615" max="4615" width="6.796875" style="3" bestFit="1" customWidth="1"/>
    <col min="4616" max="4616" width="5" style="3" bestFit="1" customWidth="1"/>
    <col min="4617" max="4617" width="10.3984375" style="3" bestFit="1" customWidth="1"/>
    <col min="4618" max="4618" width="10.69921875" style="3" bestFit="1" customWidth="1"/>
    <col min="4619" max="4619" width="1.796875" style="3" customWidth="1"/>
    <col min="4620" max="4620" width="12.8984375" style="3" bestFit="1" customWidth="1"/>
    <col min="4621" max="4621" width="11.296875" style="3" bestFit="1" customWidth="1"/>
    <col min="4622" max="4624" width="8.19921875" style="3" customWidth="1"/>
    <col min="4625" max="4625" width="18.3984375" style="3" bestFit="1" customWidth="1"/>
    <col min="4626" max="4626" width="1.796875" style="3" customWidth="1"/>
    <col min="4627" max="4627" width="9.8984375" style="3" bestFit="1" customWidth="1"/>
    <col min="4628" max="4628" width="9.8984375" style="3" customWidth="1"/>
    <col min="4629" max="4629" width="9" style="3" bestFit="1" customWidth="1"/>
    <col min="4630" max="4631" width="8.69921875" style="3" customWidth="1"/>
    <col min="4632" max="4632" width="9" style="3" bestFit="1" customWidth="1"/>
    <col min="4633" max="4633" width="8.69921875" style="3" customWidth="1"/>
    <col min="4634" max="4634" width="1.796875" style="3" customWidth="1"/>
    <col min="4635" max="4635" width="5.296875" style="3" bestFit="1" customWidth="1"/>
    <col min="4636" max="4642" width="8.69921875" style="3" customWidth="1"/>
    <col min="4643" max="4643" width="11.796875" style="3" bestFit="1" customWidth="1"/>
    <col min="4644" max="4645" width="8.69921875" style="3" customWidth="1"/>
    <col min="4646" max="4646" width="1.796875" style="3" customWidth="1"/>
    <col min="4647" max="4647" width="5.296875" style="3" bestFit="1" customWidth="1"/>
    <col min="4648" max="4648" width="8.69921875" style="3" customWidth="1"/>
    <col min="4649" max="4649" width="9.3984375" style="3" bestFit="1" customWidth="1"/>
    <col min="4650" max="4650" width="8.69921875" style="3" customWidth="1"/>
    <col min="4651" max="4651" width="11.59765625" style="3" bestFit="1" customWidth="1"/>
    <col min="4652" max="4652" width="12.19921875" style="3" bestFit="1" customWidth="1"/>
    <col min="4653" max="4653" width="18.09765625" style="3" bestFit="1" customWidth="1"/>
    <col min="4654" max="4655" width="8.69921875" style="3" customWidth="1"/>
    <col min="4656" max="4656" width="1.796875" style="3" customWidth="1"/>
    <col min="4657" max="4657" width="5.296875" style="3" bestFit="1" customWidth="1"/>
    <col min="4658" max="4658" width="8.5" style="3" bestFit="1" customWidth="1"/>
    <col min="4659" max="4659" width="11.59765625" style="3" bestFit="1" customWidth="1"/>
    <col min="4660" max="4864" width="8.19921875" style="3"/>
    <col min="4865" max="4865" width="5.69921875" style="3" customWidth="1"/>
    <col min="4866" max="4866" width="8.19921875" style="3" customWidth="1"/>
    <col min="4867" max="4867" width="10.796875" style="3" bestFit="1" customWidth="1"/>
    <col min="4868" max="4870" width="3.59765625" style="3" customWidth="1"/>
    <col min="4871" max="4871" width="6.796875" style="3" bestFit="1" customWidth="1"/>
    <col min="4872" max="4872" width="5" style="3" bestFit="1" customWidth="1"/>
    <col min="4873" max="4873" width="10.3984375" style="3" bestFit="1" customWidth="1"/>
    <col min="4874" max="4874" width="10.69921875" style="3" bestFit="1" customWidth="1"/>
    <col min="4875" max="4875" width="1.796875" style="3" customWidth="1"/>
    <col min="4876" max="4876" width="12.8984375" style="3" bestFit="1" customWidth="1"/>
    <col min="4877" max="4877" width="11.296875" style="3" bestFit="1" customWidth="1"/>
    <col min="4878" max="4880" width="8.19921875" style="3" customWidth="1"/>
    <col min="4881" max="4881" width="18.3984375" style="3" bestFit="1" customWidth="1"/>
    <col min="4882" max="4882" width="1.796875" style="3" customWidth="1"/>
    <col min="4883" max="4883" width="9.8984375" style="3" bestFit="1" customWidth="1"/>
    <col min="4884" max="4884" width="9.8984375" style="3" customWidth="1"/>
    <col min="4885" max="4885" width="9" style="3" bestFit="1" customWidth="1"/>
    <col min="4886" max="4887" width="8.69921875" style="3" customWidth="1"/>
    <col min="4888" max="4888" width="9" style="3" bestFit="1" customWidth="1"/>
    <col min="4889" max="4889" width="8.69921875" style="3" customWidth="1"/>
    <col min="4890" max="4890" width="1.796875" style="3" customWidth="1"/>
    <col min="4891" max="4891" width="5.296875" style="3" bestFit="1" customWidth="1"/>
    <col min="4892" max="4898" width="8.69921875" style="3" customWidth="1"/>
    <col min="4899" max="4899" width="11.796875" style="3" bestFit="1" customWidth="1"/>
    <col min="4900" max="4901" width="8.69921875" style="3" customWidth="1"/>
    <col min="4902" max="4902" width="1.796875" style="3" customWidth="1"/>
    <col min="4903" max="4903" width="5.296875" style="3" bestFit="1" customWidth="1"/>
    <col min="4904" max="4904" width="8.69921875" style="3" customWidth="1"/>
    <col min="4905" max="4905" width="9.3984375" style="3" bestFit="1" customWidth="1"/>
    <col min="4906" max="4906" width="8.69921875" style="3" customWidth="1"/>
    <col min="4907" max="4907" width="11.59765625" style="3" bestFit="1" customWidth="1"/>
    <col min="4908" max="4908" width="12.19921875" style="3" bestFit="1" customWidth="1"/>
    <col min="4909" max="4909" width="18.09765625" style="3" bestFit="1" customWidth="1"/>
    <col min="4910" max="4911" width="8.69921875" style="3" customWidth="1"/>
    <col min="4912" max="4912" width="1.796875" style="3" customWidth="1"/>
    <col min="4913" max="4913" width="5.296875" style="3" bestFit="1" customWidth="1"/>
    <col min="4914" max="4914" width="8.5" style="3" bestFit="1" customWidth="1"/>
    <col min="4915" max="4915" width="11.59765625" style="3" bestFit="1" customWidth="1"/>
    <col min="4916" max="5120" width="8.19921875" style="3"/>
    <col min="5121" max="5121" width="5.69921875" style="3" customWidth="1"/>
    <col min="5122" max="5122" width="8.19921875" style="3" customWidth="1"/>
    <col min="5123" max="5123" width="10.796875" style="3" bestFit="1" customWidth="1"/>
    <col min="5124" max="5126" width="3.59765625" style="3" customWidth="1"/>
    <col min="5127" max="5127" width="6.796875" style="3" bestFit="1" customWidth="1"/>
    <col min="5128" max="5128" width="5" style="3" bestFit="1" customWidth="1"/>
    <col min="5129" max="5129" width="10.3984375" style="3" bestFit="1" customWidth="1"/>
    <col min="5130" max="5130" width="10.69921875" style="3" bestFit="1" customWidth="1"/>
    <col min="5131" max="5131" width="1.796875" style="3" customWidth="1"/>
    <col min="5132" max="5132" width="12.8984375" style="3" bestFit="1" customWidth="1"/>
    <col min="5133" max="5133" width="11.296875" style="3" bestFit="1" customWidth="1"/>
    <col min="5134" max="5136" width="8.19921875" style="3" customWidth="1"/>
    <col min="5137" max="5137" width="18.3984375" style="3" bestFit="1" customWidth="1"/>
    <col min="5138" max="5138" width="1.796875" style="3" customWidth="1"/>
    <col min="5139" max="5139" width="9.8984375" style="3" bestFit="1" customWidth="1"/>
    <col min="5140" max="5140" width="9.8984375" style="3" customWidth="1"/>
    <col min="5141" max="5141" width="9" style="3" bestFit="1" customWidth="1"/>
    <col min="5142" max="5143" width="8.69921875" style="3" customWidth="1"/>
    <col min="5144" max="5144" width="9" style="3" bestFit="1" customWidth="1"/>
    <col min="5145" max="5145" width="8.69921875" style="3" customWidth="1"/>
    <col min="5146" max="5146" width="1.796875" style="3" customWidth="1"/>
    <col min="5147" max="5147" width="5.296875" style="3" bestFit="1" customWidth="1"/>
    <col min="5148" max="5154" width="8.69921875" style="3" customWidth="1"/>
    <col min="5155" max="5155" width="11.796875" style="3" bestFit="1" customWidth="1"/>
    <col min="5156" max="5157" width="8.69921875" style="3" customWidth="1"/>
    <col min="5158" max="5158" width="1.796875" style="3" customWidth="1"/>
    <col min="5159" max="5159" width="5.296875" style="3" bestFit="1" customWidth="1"/>
    <col min="5160" max="5160" width="8.69921875" style="3" customWidth="1"/>
    <col min="5161" max="5161" width="9.3984375" style="3" bestFit="1" customWidth="1"/>
    <col min="5162" max="5162" width="8.69921875" style="3" customWidth="1"/>
    <col min="5163" max="5163" width="11.59765625" style="3" bestFit="1" customWidth="1"/>
    <col min="5164" max="5164" width="12.19921875" style="3" bestFit="1" customWidth="1"/>
    <col min="5165" max="5165" width="18.09765625" style="3" bestFit="1" customWidth="1"/>
    <col min="5166" max="5167" width="8.69921875" style="3" customWidth="1"/>
    <col min="5168" max="5168" width="1.796875" style="3" customWidth="1"/>
    <col min="5169" max="5169" width="5.296875" style="3" bestFit="1" customWidth="1"/>
    <col min="5170" max="5170" width="8.5" style="3" bestFit="1" customWidth="1"/>
    <col min="5171" max="5171" width="11.59765625" style="3" bestFit="1" customWidth="1"/>
    <col min="5172" max="5376" width="8.19921875" style="3"/>
    <col min="5377" max="5377" width="5.69921875" style="3" customWidth="1"/>
    <col min="5378" max="5378" width="8.19921875" style="3" customWidth="1"/>
    <col min="5379" max="5379" width="10.796875" style="3" bestFit="1" customWidth="1"/>
    <col min="5380" max="5382" width="3.59765625" style="3" customWidth="1"/>
    <col min="5383" max="5383" width="6.796875" style="3" bestFit="1" customWidth="1"/>
    <col min="5384" max="5384" width="5" style="3" bestFit="1" customWidth="1"/>
    <col min="5385" max="5385" width="10.3984375" style="3" bestFit="1" customWidth="1"/>
    <col min="5386" max="5386" width="10.69921875" style="3" bestFit="1" customWidth="1"/>
    <col min="5387" max="5387" width="1.796875" style="3" customWidth="1"/>
    <col min="5388" max="5388" width="12.8984375" style="3" bestFit="1" customWidth="1"/>
    <col min="5389" max="5389" width="11.296875" style="3" bestFit="1" customWidth="1"/>
    <col min="5390" max="5392" width="8.19921875" style="3" customWidth="1"/>
    <col min="5393" max="5393" width="18.3984375" style="3" bestFit="1" customWidth="1"/>
    <col min="5394" max="5394" width="1.796875" style="3" customWidth="1"/>
    <col min="5395" max="5395" width="9.8984375" style="3" bestFit="1" customWidth="1"/>
    <col min="5396" max="5396" width="9.8984375" style="3" customWidth="1"/>
    <col min="5397" max="5397" width="9" style="3" bestFit="1" customWidth="1"/>
    <col min="5398" max="5399" width="8.69921875" style="3" customWidth="1"/>
    <col min="5400" max="5400" width="9" style="3" bestFit="1" customWidth="1"/>
    <col min="5401" max="5401" width="8.69921875" style="3" customWidth="1"/>
    <col min="5402" max="5402" width="1.796875" style="3" customWidth="1"/>
    <col min="5403" max="5403" width="5.296875" style="3" bestFit="1" customWidth="1"/>
    <col min="5404" max="5410" width="8.69921875" style="3" customWidth="1"/>
    <col min="5411" max="5411" width="11.796875" style="3" bestFit="1" customWidth="1"/>
    <col min="5412" max="5413" width="8.69921875" style="3" customWidth="1"/>
    <col min="5414" max="5414" width="1.796875" style="3" customWidth="1"/>
    <col min="5415" max="5415" width="5.296875" style="3" bestFit="1" customWidth="1"/>
    <col min="5416" max="5416" width="8.69921875" style="3" customWidth="1"/>
    <col min="5417" max="5417" width="9.3984375" style="3" bestFit="1" customWidth="1"/>
    <col min="5418" max="5418" width="8.69921875" style="3" customWidth="1"/>
    <col min="5419" max="5419" width="11.59765625" style="3" bestFit="1" customWidth="1"/>
    <col min="5420" max="5420" width="12.19921875" style="3" bestFit="1" customWidth="1"/>
    <col min="5421" max="5421" width="18.09765625" style="3" bestFit="1" customWidth="1"/>
    <col min="5422" max="5423" width="8.69921875" style="3" customWidth="1"/>
    <col min="5424" max="5424" width="1.796875" style="3" customWidth="1"/>
    <col min="5425" max="5425" width="5.296875" style="3" bestFit="1" customWidth="1"/>
    <col min="5426" max="5426" width="8.5" style="3" bestFit="1" customWidth="1"/>
    <col min="5427" max="5427" width="11.59765625" style="3" bestFit="1" customWidth="1"/>
    <col min="5428" max="5632" width="8.19921875" style="3"/>
    <col min="5633" max="5633" width="5.69921875" style="3" customWidth="1"/>
    <col min="5634" max="5634" width="8.19921875" style="3" customWidth="1"/>
    <col min="5635" max="5635" width="10.796875" style="3" bestFit="1" customWidth="1"/>
    <col min="5636" max="5638" width="3.59765625" style="3" customWidth="1"/>
    <col min="5639" max="5639" width="6.796875" style="3" bestFit="1" customWidth="1"/>
    <col min="5640" max="5640" width="5" style="3" bestFit="1" customWidth="1"/>
    <col min="5641" max="5641" width="10.3984375" style="3" bestFit="1" customWidth="1"/>
    <col min="5642" max="5642" width="10.69921875" style="3" bestFit="1" customWidth="1"/>
    <col min="5643" max="5643" width="1.796875" style="3" customWidth="1"/>
    <col min="5644" max="5644" width="12.8984375" style="3" bestFit="1" customWidth="1"/>
    <col min="5645" max="5645" width="11.296875" style="3" bestFit="1" customWidth="1"/>
    <col min="5646" max="5648" width="8.19921875" style="3" customWidth="1"/>
    <col min="5649" max="5649" width="18.3984375" style="3" bestFit="1" customWidth="1"/>
    <col min="5650" max="5650" width="1.796875" style="3" customWidth="1"/>
    <col min="5651" max="5651" width="9.8984375" style="3" bestFit="1" customWidth="1"/>
    <col min="5652" max="5652" width="9.8984375" style="3" customWidth="1"/>
    <col min="5653" max="5653" width="9" style="3" bestFit="1" customWidth="1"/>
    <col min="5654" max="5655" width="8.69921875" style="3" customWidth="1"/>
    <col min="5656" max="5656" width="9" style="3" bestFit="1" customWidth="1"/>
    <col min="5657" max="5657" width="8.69921875" style="3" customWidth="1"/>
    <col min="5658" max="5658" width="1.796875" style="3" customWidth="1"/>
    <col min="5659" max="5659" width="5.296875" style="3" bestFit="1" customWidth="1"/>
    <col min="5660" max="5666" width="8.69921875" style="3" customWidth="1"/>
    <col min="5667" max="5667" width="11.796875" style="3" bestFit="1" customWidth="1"/>
    <col min="5668" max="5669" width="8.69921875" style="3" customWidth="1"/>
    <col min="5670" max="5670" width="1.796875" style="3" customWidth="1"/>
    <col min="5671" max="5671" width="5.296875" style="3" bestFit="1" customWidth="1"/>
    <col min="5672" max="5672" width="8.69921875" style="3" customWidth="1"/>
    <col min="5673" max="5673" width="9.3984375" style="3" bestFit="1" customWidth="1"/>
    <col min="5674" max="5674" width="8.69921875" style="3" customWidth="1"/>
    <col min="5675" max="5675" width="11.59765625" style="3" bestFit="1" customWidth="1"/>
    <col min="5676" max="5676" width="12.19921875" style="3" bestFit="1" customWidth="1"/>
    <col min="5677" max="5677" width="18.09765625" style="3" bestFit="1" customWidth="1"/>
    <col min="5678" max="5679" width="8.69921875" style="3" customWidth="1"/>
    <col min="5680" max="5680" width="1.796875" style="3" customWidth="1"/>
    <col min="5681" max="5681" width="5.296875" style="3" bestFit="1" customWidth="1"/>
    <col min="5682" max="5682" width="8.5" style="3" bestFit="1" customWidth="1"/>
    <col min="5683" max="5683" width="11.59765625" style="3" bestFit="1" customWidth="1"/>
    <col min="5684" max="5888" width="8.19921875" style="3"/>
    <col min="5889" max="5889" width="5.69921875" style="3" customWidth="1"/>
    <col min="5890" max="5890" width="8.19921875" style="3" customWidth="1"/>
    <col min="5891" max="5891" width="10.796875" style="3" bestFit="1" customWidth="1"/>
    <col min="5892" max="5894" width="3.59765625" style="3" customWidth="1"/>
    <col min="5895" max="5895" width="6.796875" style="3" bestFit="1" customWidth="1"/>
    <col min="5896" max="5896" width="5" style="3" bestFit="1" customWidth="1"/>
    <col min="5897" max="5897" width="10.3984375" style="3" bestFit="1" customWidth="1"/>
    <col min="5898" max="5898" width="10.69921875" style="3" bestFit="1" customWidth="1"/>
    <col min="5899" max="5899" width="1.796875" style="3" customWidth="1"/>
    <col min="5900" max="5900" width="12.8984375" style="3" bestFit="1" customWidth="1"/>
    <col min="5901" max="5901" width="11.296875" style="3" bestFit="1" customWidth="1"/>
    <col min="5902" max="5904" width="8.19921875" style="3" customWidth="1"/>
    <col min="5905" max="5905" width="18.3984375" style="3" bestFit="1" customWidth="1"/>
    <col min="5906" max="5906" width="1.796875" style="3" customWidth="1"/>
    <col min="5907" max="5907" width="9.8984375" style="3" bestFit="1" customWidth="1"/>
    <col min="5908" max="5908" width="9.8984375" style="3" customWidth="1"/>
    <col min="5909" max="5909" width="9" style="3" bestFit="1" customWidth="1"/>
    <col min="5910" max="5911" width="8.69921875" style="3" customWidth="1"/>
    <col min="5912" max="5912" width="9" style="3" bestFit="1" customWidth="1"/>
    <col min="5913" max="5913" width="8.69921875" style="3" customWidth="1"/>
    <col min="5914" max="5914" width="1.796875" style="3" customWidth="1"/>
    <col min="5915" max="5915" width="5.296875" style="3" bestFit="1" customWidth="1"/>
    <col min="5916" max="5922" width="8.69921875" style="3" customWidth="1"/>
    <col min="5923" max="5923" width="11.796875" style="3" bestFit="1" customWidth="1"/>
    <col min="5924" max="5925" width="8.69921875" style="3" customWidth="1"/>
    <col min="5926" max="5926" width="1.796875" style="3" customWidth="1"/>
    <col min="5927" max="5927" width="5.296875" style="3" bestFit="1" customWidth="1"/>
    <col min="5928" max="5928" width="8.69921875" style="3" customWidth="1"/>
    <col min="5929" max="5929" width="9.3984375" style="3" bestFit="1" customWidth="1"/>
    <col min="5930" max="5930" width="8.69921875" style="3" customWidth="1"/>
    <col min="5931" max="5931" width="11.59765625" style="3" bestFit="1" customWidth="1"/>
    <col min="5932" max="5932" width="12.19921875" style="3" bestFit="1" customWidth="1"/>
    <col min="5933" max="5933" width="18.09765625" style="3" bestFit="1" customWidth="1"/>
    <col min="5934" max="5935" width="8.69921875" style="3" customWidth="1"/>
    <col min="5936" max="5936" width="1.796875" style="3" customWidth="1"/>
    <col min="5937" max="5937" width="5.296875" style="3" bestFit="1" customWidth="1"/>
    <col min="5938" max="5938" width="8.5" style="3" bestFit="1" customWidth="1"/>
    <col min="5939" max="5939" width="11.59765625" style="3" bestFit="1" customWidth="1"/>
    <col min="5940" max="6144" width="8.19921875" style="3"/>
    <col min="6145" max="6145" width="5.69921875" style="3" customWidth="1"/>
    <col min="6146" max="6146" width="8.19921875" style="3" customWidth="1"/>
    <col min="6147" max="6147" width="10.796875" style="3" bestFit="1" customWidth="1"/>
    <col min="6148" max="6150" width="3.59765625" style="3" customWidth="1"/>
    <col min="6151" max="6151" width="6.796875" style="3" bestFit="1" customWidth="1"/>
    <col min="6152" max="6152" width="5" style="3" bestFit="1" customWidth="1"/>
    <col min="6153" max="6153" width="10.3984375" style="3" bestFit="1" customWidth="1"/>
    <col min="6154" max="6154" width="10.69921875" style="3" bestFit="1" customWidth="1"/>
    <col min="6155" max="6155" width="1.796875" style="3" customWidth="1"/>
    <col min="6156" max="6156" width="12.8984375" style="3" bestFit="1" customWidth="1"/>
    <col min="6157" max="6157" width="11.296875" style="3" bestFit="1" customWidth="1"/>
    <col min="6158" max="6160" width="8.19921875" style="3" customWidth="1"/>
    <col min="6161" max="6161" width="18.3984375" style="3" bestFit="1" customWidth="1"/>
    <col min="6162" max="6162" width="1.796875" style="3" customWidth="1"/>
    <col min="6163" max="6163" width="9.8984375" style="3" bestFit="1" customWidth="1"/>
    <col min="6164" max="6164" width="9.8984375" style="3" customWidth="1"/>
    <col min="6165" max="6165" width="9" style="3" bestFit="1" customWidth="1"/>
    <col min="6166" max="6167" width="8.69921875" style="3" customWidth="1"/>
    <col min="6168" max="6168" width="9" style="3" bestFit="1" customWidth="1"/>
    <col min="6169" max="6169" width="8.69921875" style="3" customWidth="1"/>
    <col min="6170" max="6170" width="1.796875" style="3" customWidth="1"/>
    <col min="6171" max="6171" width="5.296875" style="3" bestFit="1" customWidth="1"/>
    <col min="6172" max="6178" width="8.69921875" style="3" customWidth="1"/>
    <col min="6179" max="6179" width="11.796875" style="3" bestFit="1" customWidth="1"/>
    <col min="6180" max="6181" width="8.69921875" style="3" customWidth="1"/>
    <col min="6182" max="6182" width="1.796875" style="3" customWidth="1"/>
    <col min="6183" max="6183" width="5.296875" style="3" bestFit="1" customWidth="1"/>
    <col min="6184" max="6184" width="8.69921875" style="3" customWidth="1"/>
    <col min="6185" max="6185" width="9.3984375" style="3" bestFit="1" customWidth="1"/>
    <col min="6186" max="6186" width="8.69921875" style="3" customWidth="1"/>
    <col min="6187" max="6187" width="11.59765625" style="3" bestFit="1" customWidth="1"/>
    <col min="6188" max="6188" width="12.19921875" style="3" bestFit="1" customWidth="1"/>
    <col min="6189" max="6189" width="18.09765625" style="3" bestFit="1" customWidth="1"/>
    <col min="6190" max="6191" width="8.69921875" style="3" customWidth="1"/>
    <col min="6192" max="6192" width="1.796875" style="3" customWidth="1"/>
    <col min="6193" max="6193" width="5.296875" style="3" bestFit="1" customWidth="1"/>
    <col min="6194" max="6194" width="8.5" style="3" bestFit="1" customWidth="1"/>
    <col min="6195" max="6195" width="11.59765625" style="3" bestFit="1" customWidth="1"/>
    <col min="6196" max="6400" width="8.19921875" style="3"/>
    <col min="6401" max="6401" width="5.69921875" style="3" customWidth="1"/>
    <col min="6402" max="6402" width="8.19921875" style="3" customWidth="1"/>
    <col min="6403" max="6403" width="10.796875" style="3" bestFit="1" customWidth="1"/>
    <col min="6404" max="6406" width="3.59765625" style="3" customWidth="1"/>
    <col min="6407" max="6407" width="6.796875" style="3" bestFit="1" customWidth="1"/>
    <col min="6408" max="6408" width="5" style="3" bestFit="1" customWidth="1"/>
    <col min="6409" max="6409" width="10.3984375" style="3" bestFit="1" customWidth="1"/>
    <col min="6410" max="6410" width="10.69921875" style="3" bestFit="1" customWidth="1"/>
    <col min="6411" max="6411" width="1.796875" style="3" customWidth="1"/>
    <col min="6412" max="6412" width="12.8984375" style="3" bestFit="1" customWidth="1"/>
    <col min="6413" max="6413" width="11.296875" style="3" bestFit="1" customWidth="1"/>
    <col min="6414" max="6416" width="8.19921875" style="3" customWidth="1"/>
    <col min="6417" max="6417" width="18.3984375" style="3" bestFit="1" customWidth="1"/>
    <col min="6418" max="6418" width="1.796875" style="3" customWidth="1"/>
    <col min="6419" max="6419" width="9.8984375" style="3" bestFit="1" customWidth="1"/>
    <col min="6420" max="6420" width="9.8984375" style="3" customWidth="1"/>
    <col min="6421" max="6421" width="9" style="3" bestFit="1" customWidth="1"/>
    <col min="6422" max="6423" width="8.69921875" style="3" customWidth="1"/>
    <col min="6424" max="6424" width="9" style="3" bestFit="1" customWidth="1"/>
    <col min="6425" max="6425" width="8.69921875" style="3" customWidth="1"/>
    <col min="6426" max="6426" width="1.796875" style="3" customWidth="1"/>
    <col min="6427" max="6427" width="5.296875" style="3" bestFit="1" customWidth="1"/>
    <col min="6428" max="6434" width="8.69921875" style="3" customWidth="1"/>
    <col min="6435" max="6435" width="11.796875" style="3" bestFit="1" customWidth="1"/>
    <col min="6436" max="6437" width="8.69921875" style="3" customWidth="1"/>
    <col min="6438" max="6438" width="1.796875" style="3" customWidth="1"/>
    <col min="6439" max="6439" width="5.296875" style="3" bestFit="1" customWidth="1"/>
    <col min="6440" max="6440" width="8.69921875" style="3" customWidth="1"/>
    <col min="6441" max="6441" width="9.3984375" style="3" bestFit="1" customWidth="1"/>
    <col min="6442" max="6442" width="8.69921875" style="3" customWidth="1"/>
    <col min="6443" max="6443" width="11.59765625" style="3" bestFit="1" customWidth="1"/>
    <col min="6444" max="6444" width="12.19921875" style="3" bestFit="1" customWidth="1"/>
    <col min="6445" max="6445" width="18.09765625" style="3" bestFit="1" customWidth="1"/>
    <col min="6446" max="6447" width="8.69921875" style="3" customWidth="1"/>
    <col min="6448" max="6448" width="1.796875" style="3" customWidth="1"/>
    <col min="6449" max="6449" width="5.296875" style="3" bestFit="1" customWidth="1"/>
    <col min="6450" max="6450" width="8.5" style="3" bestFit="1" customWidth="1"/>
    <col min="6451" max="6451" width="11.59765625" style="3" bestFit="1" customWidth="1"/>
    <col min="6452" max="6656" width="8.19921875" style="3"/>
    <col min="6657" max="6657" width="5.69921875" style="3" customWidth="1"/>
    <col min="6658" max="6658" width="8.19921875" style="3" customWidth="1"/>
    <col min="6659" max="6659" width="10.796875" style="3" bestFit="1" customWidth="1"/>
    <col min="6660" max="6662" width="3.59765625" style="3" customWidth="1"/>
    <col min="6663" max="6663" width="6.796875" style="3" bestFit="1" customWidth="1"/>
    <col min="6664" max="6664" width="5" style="3" bestFit="1" customWidth="1"/>
    <col min="6665" max="6665" width="10.3984375" style="3" bestFit="1" customWidth="1"/>
    <col min="6666" max="6666" width="10.69921875" style="3" bestFit="1" customWidth="1"/>
    <col min="6667" max="6667" width="1.796875" style="3" customWidth="1"/>
    <col min="6668" max="6668" width="12.8984375" style="3" bestFit="1" customWidth="1"/>
    <col min="6669" max="6669" width="11.296875" style="3" bestFit="1" customWidth="1"/>
    <col min="6670" max="6672" width="8.19921875" style="3" customWidth="1"/>
    <col min="6673" max="6673" width="18.3984375" style="3" bestFit="1" customWidth="1"/>
    <col min="6674" max="6674" width="1.796875" style="3" customWidth="1"/>
    <col min="6675" max="6675" width="9.8984375" style="3" bestFit="1" customWidth="1"/>
    <col min="6676" max="6676" width="9.8984375" style="3" customWidth="1"/>
    <col min="6677" max="6677" width="9" style="3" bestFit="1" customWidth="1"/>
    <col min="6678" max="6679" width="8.69921875" style="3" customWidth="1"/>
    <col min="6680" max="6680" width="9" style="3" bestFit="1" customWidth="1"/>
    <col min="6681" max="6681" width="8.69921875" style="3" customWidth="1"/>
    <col min="6682" max="6682" width="1.796875" style="3" customWidth="1"/>
    <col min="6683" max="6683" width="5.296875" style="3" bestFit="1" customWidth="1"/>
    <col min="6684" max="6690" width="8.69921875" style="3" customWidth="1"/>
    <col min="6691" max="6691" width="11.796875" style="3" bestFit="1" customWidth="1"/>
    <col min="6692" max="6693" width="8.69921875" style="3" customWidth="1"/>
    <col min="6694" max="6694" width="1.796875" style="3" customWidth="1"/>
    <col min="6695" max="6695" width="5.296875" style="3" bestFit="1" customWidth="1"/>
    <col min="6696" max="6696" width="8.69921875" style="3" customWidth="1"/>
    <col min="6697" max="6697" width="9.3984375" style="3" bestFit="1" customWidth="1"/>
    <col min="6698" max="6698" width="8.69921875" style="3" customWidth="1"/>
    <col min="6699" max="6699" width="11.59765625" style="3" bestFit="1" customWidth="1"/>
    <col min="6700" max="6700" width="12.19921875" style="3" bestFit="1" customWidth="1"/>
    <col min="6701" max="6701" width="18.09765625" style="3" bestFit="1" customWidth="1"/>
    <col min="6702" max="6703" width="8.69921875" style="3" customWidth="1"/>
    <col min="6704" max="6704" width="1.796875" style="3" customWidth="1"/>
    <col min="6705" max="6705" width="5.296875" style="3" bestFit="1" customWidth="1"/>
    <col min="6706" max="6706" width="8.5" style="3" bestFit="1" customWidth="1"/>
    <col min="6707" max="6707" width="11.59765625" style="3" bestFit="1" customWidth="1"/>
    <col min="6708" max="6912" width="8.19921875" style="3"/>
    <col min="6913" max="6913" width="5.69921875" style="3" customWidth="1"/>
    <col min="6914" max="6914" width="8.19921875" style="3" customWidth="1"/>
    <col min="6915" max="6915" width="10.796875" style="3" bestFit="1" customWidth="1"/>
    <col min="6916" max="6918" width="3.59765625" style="3" customWidth="1"/>
    <col min="6919" max="6919" width="6.796875" style="3" bestFit="1" customWidth="1"/>
    <col min="6920" max="6920" width="5" style="3" bestFit="1" customWidth="1"/>
    <col min="6921" max="6921" width="10.3984375" style="3" bestFit="1" customWidth="1"/>
    <col min="6922" max="6922" width="10.69921875" style="3" bestFit="1" customWidth="1"/>
    <col min="6923" max="6923" width="1.796875" style="3" customWidth="1"/>
    <col min="6924" max="6924" width="12.8984375" style="3" bestFit="1" customWidth="1"/>
    <col min="6925" max="6925" width="11.296875" style="3" bestFit="1" customWidth="1"/>
    <col min="6926" max="6928" width="8.19921875" style="3" customWidth="1"/>
    <col min="6929" max="6929" width="18.3984375" style="3" bestFit="1" customWidth="1"/>
    <col min="6930" max="6930" width="1.796875" style="3" customWidth="1"/>
    <col min="6931" max="6931" width="9.8984375" style="3" bestFit="1" customWidth="1"/>
    <col min="6932" max="6932" width="9.8984375" style="3" customWidth="1"/>
    <col min="6933" max="6933" width="9" style="3" bestFit="1" customWidth="1"/>
    <col min="6934" max="6935" width="8.69921875" style="3" customWidth="1"/>
    <col min="6936" max="6936" width="9" style="3" bestFit="1" customWidth="1"/>
    <col min="6937" max="6937" width="8.69921875" style="3" customWidth="1"/>
    <col min="6938" max="6938" width="1.796875" style="3" customWidth="1"/>
    <col min="6939" max="6939" width="5.296875" style="3" bestFit="1" customWidth="1"/>
    <col min="6940" max="6946" width="8.69921875" style="3" customWidth="1"/>
    <col min="6947" max="6947" width="11.796875" style="3" bestFit="1" customWidth="1"/>
    <col min="6948" max="6949" width="8.69921875" style="3" customWidth="1"/>
    <col min="6950" max="6950" width="1.796875" style="3" customWidth="1"/>
    <col min="6951" max="6951" width="5.296875" style="3" bestFit="1" customWidth="1"/>
    <col min="6952" max="6952" width="8.69921875" style="3" customWidth="1"/>
    <col min="6953" max="6953" width="9.3984375" style="3" bestFit="1" customWidth="1"/>
    <col min="6954" max="6954" width="8.69921875" style="3" customWidth="1"/>
    <col min="6955" max="6955" width="11.59765625" style="3" bestFit="1" customWidth="1"/>
    <col min="6956" max="6956" width="12.19921875" style="3" bestFit="1" customWidth="1"/>
    <col min="6957" max="6957" width="18.09765625" style="3" bestFit="1" customWidth="1"/>
    <col min="6958" max="6959" width="8.69921875" style="3" customWidth="1"/>
    <col min="6960" max="6960" width="1.796875" style="3" customWidth="1"/>
    <col min="6961" max="6961" width="5.296875" style="3" bestFit="1" customWidth="1"/>
    <col min="6962" max="6962" width="8.5" style="3" bestFit="1" customWidth="1"/>
    <col min="6963" max="6963" width="11.59765625" style="3" bestFit="1" customWidth="1"/>
    <col min="6964" max="7168" width="8.19921875" style="3"/>
    <col min="7169" max="7169" width="5.69921875" style="3" customWidth="1"/>
    <col min="7170" max="7170" width="8.19921875" style="3" customWidth="1"/>
    <col min="7171" max="7171" width="10.796875" style="3" bestFit="1" customWidth="1"/>
    <col min="7172" max="7174" width="3.59765625" style="3" customWidth="1"/>
    <col min="7175" max="7175" width="6.796875" style="3" bestFit="1" customWidth="1"/>
    <col min="7176" max="7176" width="5" style="3" bestFit="1" customWidth="1"/>
    <col min="7177" max="7177" width="10.3984375" style="3" bestFit="1" customWidth="1"/>
    <col min="7178" max="7178" width="10.69921875" style="3" bestFit="1" customWidth="1"/>
    <col min="7179" max="7179" width="1.796875" style="3" customWidth="1"/>
    <col min="7180" max="7180" width="12.8984375" style="3" bestFit="1" customWidth="1"/>
    <col min="7181" max="7181" width="11.296875" style="3" bestFit="1" customWidth="1"/>
    <col min="7182" max="7184" width="8.19921875" style="3" customWidth="1"/>
    <col min="7185" max="7185" width="18.3984375" style="3" bestFit="1" customWidth="1"/>
    <col min="7186" max="7186" width="1.796875" style="3" customWidth="1"/>
    <col min="7187" max="7187" width="9.8984375" style="3" bestFit="1" customWidth="1"/>
    <col min="7188" max="7188" width="9.8984375" style="3" customWidth="1"/>
    <col min="7189" max="7189" width="9" style="3" bestFit="1" customWidth="1"/>
    <col min="7190" max="7191" width="8.69921875" style="3" customWidth="1"/>
    <col min="7192" max="7192" width="9" style="3" bestFit="1" customWidth="1"/>
    <col min="7193" max="7193" width="8.69921875" style="3" customWidth="1"/>
    <col min="7194" max="7194" width="1.796875" style="3" customWidth="1"/>
    <col min="7195" max="7195" width="5.296875" style="3" bestFit="1" customWidth="1"/>
    <col min="7196" max="7202" width="8.69921875" style="3" customWidth="1"/>
    <col min="7203" max="7203" width="11.796875" style="3" bestFit="1" customWidth="1"/>
    <col min="7204" max="7205" width="8.69921875" style="3" customWidth="1"/>
    <col min="7206" max="7206" width="1.796875" style="3" customWidth="1"/>
    <col min="7207" max="7207" width="5.296875" style="3" bestFit="1" customWidth="1"/>
    <col min="7208" max="7208" width="8.69921875" style="3" customWidth="1"/>
    <col min="7209" max="7209" width="9.3984375" style="3" bestFit="1" customWidth="1"/>
    <col min="7210" max="7210" width="8.69921875" style="3" customWidth="1"/>
    <col min="7211" max="7211" width="11.59765625" style="3" bestFit="1" customWidth="1"/>
    <col min="7212" max="7212" width="12.19921875" style="3" bestFit="1" customWidth="1"/>
    <col min="7213" max="7213" width="18.09765625" style="3" bestFit="1" customWidth="1"/>
    <col min="7214" max="7215" width="8.69921875" style="3" customWidth="1"/>
    <col min="7216" max="7216" width="1.796875" style="3" customWidth="1"/>
    <col min="7217" max="7217" width="5.296875" style="3" bestFit="1" customWidth="1"/>
    <col min="7218" max="7218" width="8.5" style="3" bestFit="1" customWidth="1"/>
    <col min="7219" max="7219" width="11.59765625" style="3" bestFit="1" customWidth="1"/>
    <col min="7220" max="7424" width="8.19921875" style="3"/>
    <col min="7425" max="7425" width="5.69921875" style="3" customWidth="1"/>
    <col min="7426" max="7426" width="8.19921875" style="3" customWidth="1"/>
    <col min="7427" max="7427" width="10.796875" style="3" bestFit="1" customWidth="1"/>
    <col min="7428" max="7430" width="3.59765625" style="3" customWidth="1"/>
    <col min="7431" max="7431" width="6.796875" style="3" bestFit="1" customWidth="1"/>
    <col min="7432" max="7432" width="5" style="3" bestFit="1" customWidth="1"/>
    <col min="7433" max="7433" width="10.3984375" style="3" bestFit="1" customWidth="1"/>
    <col min="7434" max="7434" width="10.69921875" style="3" bestFit="1" customWidth="1"/>
    <col min="7435" max="7435" width="1.796875" style="3" customWidth="1"/>
    <col min="7436" max="7436" width="12.8984375" style="3" bestFit="1" customWidth="1"/>
    <col min="7437" max="7437" width="11.296875" style="3" bestFit="1" customWidth="1"/>
    <col min="7438" max="7440" width="8.19921875" style="3" customWidth="1"/>
    <col min="7441" max="7441" width="18.3984375" style="3" bestFit="1" customWidth="1"/>
    <col min="7442" max="7442" width="1.796875" style="3" customWidth="1"/>
    <col min="7443" max="7443" width="9.8984375" style="3" bestFit="1" customWidth="1"/>
    <col min="7444" max="7444" width="9.8984375" style="3" customWidth="1"/>
    <col min="7445" max="7445" width="9" style="3" bestFit="1" customWidth="1"/>
    <col min="7446" max="7447" width="8.69921875" style="3" customWidth="1"/>
    <col min="7448" max="7448" width="9" style="3" bestFit="1" customWidth="1"/>
    <col min="7449" max="7449" width="8.69921875" style="3" customWidth="1"/>
    <col min="7450" max="7450" width="1.796875" style="3" customWidth="1"/>
    <col min="7451" max="7451" width="5.296875" style="3" bestFit="1" customWidth="1"/>
    <col min="7452" max="7458" width="8.69921875" style="3" customWidth="1"/>
    <col min="7459" max="7459" width="11.796875" style="3" bestFit="1" customWidth="1"/>
    <col min="7460" max="7461" width="8.69921875" style="3" customWidth="1"/>
    <col min="7462" max="7462" width="1.796875" style="3" customWidth="1"/>
    <col min="7463" max="7463" width="5.296875" style="3" bestFit="1" customWidth="1"/>
    <col min="7464" max="7464" width="8.69921875" style="3" customWidth="1"/>
    <col min="7465" max="7465" width="9.3984375" style="3" bestFit="1" customWidth="1"/>
    <col min="7466" max="7466" width="8.69921875" style="3" customWidth="1"/>
    <col min="7467" max="7467" width="11.59765625" style="3" bestFit="1" customWidth="1"/>
    <col min="7468" max="7468" width="12.19921875" style="3" bestFit="1" customWidth="1"/>
    <col min="7469" max="7469" width="18.09765625" style="3" bestFit="1" customWidth="1"/>
    <col min="7470" max="7471" width="8.69921875" style="3" customWidth="1"/>
    <col min="7472" max="7472" width="1.796875" style="3" customWidth="1"/>
    <col min="7473" max="7473" width="5.296875" style="3" bestFit="1" customWidth="1"/>
    <col min="7474" max="7474" width="8.5" style="3" bestFit="1" customWidth="1"/>
    <col min="7475" max="7475" width="11.59765625" style="3" bestFit="1" customWidth="1"/>
    <col min="7476" max="7680" width="8.19921875" style="3"/>
    <col min="7681" max="7681" width="5.69921875" style="3" customWidth="1"/>
    <col min="7682" max="7682" width="8.19921875" style="3" customWidth="1"/>
    <col min="7683" max="7683" width="10.796875" style="3" bestFit="1" customWidth="1"/>
    <col min="7684" max="7686" width="3.59765625" style="3" customWidth="1"/>
    <col min="7687" max="7687" width="6.796875" style="3" bestFit="1" customWidth="1"/>
    <col min="7688" max="7688" width="5" style="3" bestFit="1" customWidth="1"/>
    <col min="7689" max="7689" width="10.3984375" style="3" bestFit="1" customWidth="1"/>
    <col min="7690" max="7690" width="10.69921875" style="3" bestFit="1" customWidth="1"/>
    <col min="7691" max="7691" width="1.796875" style="3" customWidth="1"/>
    <col min="7692" max="7692" width="12.8984375" style="3" bestFit="1" customWidth="1"/>
    <col min="7693" max="7693" width="11.296875" style="3" bestFit="1" customWidth="1"/>
    <col min="7694" max="7696" width="8.19921875" style="3" customWidth="1"/>
    <col min="7697" max="7697" width="18.3984375" style="3" bestFit="1" customWidth="1"/>
    <col min="7698" max="7698" width="1.796875" style="3" customWidth="1"/>
    <col min="7699" max="7699" width="9.8984375" style="3" bestFit="1" customWidth="1"/>
    <col min="7700" max="7700" width="9.8984375" style="3" customWidth="1"/>
    <col min="7701" max="7701" width="9" style="3" bestFit="1" customWidth="1"/>
    <col min="7702" max="7703" width="8.69921875" style="3" customWidth="1"/>
    <col min="7704" max="7704" width="9" style="3" bestFit="1" customWidth="1"/>
    <col min="7705" max="7705" width="8.69921875" style="3" customWidth="1"/>
    <col min="7706" max="7706" width="1.796875" style="3" customWidth="1"/>
    <col min="7707" max="7707" width="5.296875" style="3" bestFit="1" customWidth="1"/>
    <col min="7708" max="7714" width="8.69921875" style="3" customWidth="1"/>
    <col min="7715" max="7715" width="11.796875" style="3" bestFit="1" customWidth="1"/>
    <col min="7716" max="7717" width="8.69921875" style="3" customWidth="1"/>
    <col min="7718" max="7718" width="1.796875" style="3" customWidth="1"/>
    <col min="7719" max="7719" width="5.296875" style="3" bestFit="1" customWidth="1"/>
    <col min="7720" max="7720" width="8.69921875" style="3" customWidth="1"/>
    <col min="7721" max="7721" width="9.3984375" style="3" bestFit="1" customWidth="1"/>
    <col min="7722" max="7722" width="8.69921875" style="3" customWidth="1"/>
    <col min="7723" max="7723" width="11.59765625" style="3" bestFit="1" customWidth="1"/>
    <col min="7724" max="7724" width="12.19921875" style="3" bestFit="1" customWidth="1"/>
    <col min="7725" max="7725" width="18.09765625" style="3" bestFit="1" customWidth="1"/>
    <col min="7726" max="7727" width="8.69921875" style="3" customWidth="1"/>
    <col min="7728" max="7728" width="1.796875" style="3" customWidth="1"/>
    <col min="7729" max="7729" width="5.296875" style="3" bestFit="1" customWidth="1"/>
    <col min="7730" max="7730" width="8.5" style="3" bestFit="1" customWidth="1"/>
    <col min="7731" max="7731" width="11.59765625" style="3" bestFit="1" customWidth="1"/>
    <col min="7732" max="7936" width="8.19921875" style="3"/>
    <col min="7937" max="7937" width="5.69921875" style="3" customWidth="1"/>
    <col min="7938" max="7938" width="8.19921875" style="3" customWidth="1"/>
    <col min="7939" max="7939" width="10.796875" style="3" bestFit="1" customWidth="1"/>
    <col min="7940" max="7942" width="3.59765625" style="3" customWidth="1"/>
    <col min="7943" max="7943" width="6.796875" style="3" bestFit="1" customWidth="1"/>
    <col min="7944" max="7944" width="5" style="3" bestFit="1" customWidth="1"/>
    <col min="7945" max="7945" width="10.3984375" style="3" bestFit="1" customWidth="1"/>
    <col min="7946" max="7946" width="10.69921875" style="3" bestFit="1" customWidth="1"/>
    <col min="7947" max="7947" width="1.796875" style="3" customWidth="1"/>
    <col min="7948" max="7948" width="12.8984375" style="3" bestFit="1" customWidth="1"/>
    <col min="7949" max="7949" width="11.296875" style="3" bestFit="1" customWidth="1"/>
    <col min="7950" max="7952" width="8.19921875" style="3" customWidth="1"/>
    <col min="7953" max="7953" width="18.3984375" style="3" bestFit="1" customWidth="1"/>
    <col min="7954" max="7954" width="1.796875" style="3" customWidth="1"/>
    <col min="7955" max="7955" width="9.8984375" style="3" bestFit="1" customWidth="1"/>
    <col min="7956" max="7956" width="9.8984375" style="3" customWidth="1"/>
    <col min="7957" max="7957" width="9" style="3" bestFit="1" customWidth="1"/>
    <col min="7958" max="7959" width="8.69921875" style="3" customWidth="1"/>
    <col min="7960" max="7960" width="9" style="3" bestFit="1" customWidth="1"/>
    <col min="7961" max="7961" width="8.69921875" style="3" customWidth="1"/>
    <col min="7962" max="7962" width="1.796875" style="3" customWidth="1"/>
    <col min="7963" max="7963" width="5.296875" style="3" bestFit="1" customWidth="1"/>
    <col min="7964" max="7970" width="8.69921875" style="3" customWidth="1"/>
    <col min="7971" max="7971" width="11.796875" style="3" bestFit="1" customWidth="1"/>
    <col min="7972" max="7973" width="8.69921875" style="3" customWidth="1"/>
    <col min="7974" max="7974" width="1.796875" style="3" customWidth="1"/>
    <col min="7975" max="7975" width="5.296875" style="3" bestFit="1" customWidth="1"/>
    <col min="7976" max="7976" width="8.69921875" style="3" customWidth="1"/>
    <col min="7977" max="7977" width="9.3984375" style="3" bestFit="1" customWidth="1"/>
    <col min="7978" max="7978" width="8.69921875" style="3" customWidth="1"/>
    <col min="7979" max="7979" width="11.59765625" style="3" bestFit="1" customWidth="1"/>
    <col min="7980" max="7980" width="12.19921875" style="3" bestFit="1" customWidth="1"/>
    <col min="7981" max="7981" width="18.09765625" style="3" bestFit="1" customWidth="1"/>
    <col min="7982" max="7983" width="8.69921875" style="3" customWidth="1"/>
    <col min="7984" max="7984" width="1.796875" style="3" customWidth="1"/>
    <col min="7985" max="7985" width="5.296875" style="3" bestFit="1" customWidth="1"/>
    <col min="7986" max="7986" width="8.5" style="3" bestFit="1" customWidth="1"/>
    <col min="7987" max="7987" width="11.59765625" style="3" bestFit="1" customWidth="1"/>
    <col min="7988" max="8192" width="8.19921875" style="3"/>
    <col min="8193" max="8193" width="5.69921875" style="3" customWidth="1"/>
    <col min="8194" max="8194" width="8.19921875" style="3" customWidth="1"/>
    <col min="8195" max="8195" width="10.796875" style="3" bestFit="1" customWidth="1"/>
    <col min="8196" max="8198" width="3.59765625" style="3" customWidth="1"/>
    <col min="8199" max="8199" width="6.796875" style="3" bestFit="1" customWidth="1"/>
    <col min="8200" max="8200" width="5" style="3" bestFit="1" customWidth="1"/>
    <col min="8201" max="8201" width="10.3984375" style="3" bestFit="1" customWidth="1"/>
    <col min="8202" max="8202" width="10.69921875" style="3" bestFit="1" customWidth="1"/>
    <col min="8203" max="8203" width="1.796875" style="3" customWidth="1"/>
    <col min="8204" max="8204" width="12.8984375" style="3" bestFit="1" customWidth="1"/>
    <col min="8205" max="8205" width="11.296875" style="3" bestFit="1" customWidth="1"/>
    <col min="8206" max="8208" width="8.19921875" style="3" customWidth="1"/>
    <col min="8209" max="8209" width="18.3984375" style="3" bestFit="1" customWidth="1"/>
    <col min="8210" max="8210" width="1.796875" style="3" customWidth="1"/>
    <col min="8211" max="8211" width="9.8984375" style="3" bestFit="1" customWidth="1"/>
    <col min="8212" max="8212" width="9.8984375" style="3" customWidth="1"/>
    <col min="8213" max="8213" width="9" style="3" bestFit="1" customWidth="1"/>
    <col min="8214" max="8215" width="8.69921875" style="3" customWidth="1"/>
    <col min="8216" max="8216" width="9" style="3" bestFit="1" customWidth="1"/>
    <col min="8217" max="8217" width="8.69921875" style="3" customWidth="1"/>
    <col min="8218" max="8218" width="1.796875" style="3" customWidth="1"/>
    <col min="8219" max="8219" width="5.296875" style="3" bestFit="1" customWidth="1"/>
    <col min="8220" max="8226" width="8.69921875" style="3" customWidth="1"/>
    <col min="8227" max="8227" width="11.796875" style="3" bestFit="1" customWidth="1"/>
    <col min="8228" max="8229" width="8.69921875" style="3" customWidth="1"/>
    <col min="8230" max="8230" width="1.796875" style="3" customWidth="1"/>
    <col min="8231" max="8231" width="5.296875" style="3" bestFit="1" customWidth="1"/>
    <col min="8232" max="8232" width="8.69921875" style="3" customWidth="1"/>
    <col min="8233" max="8233" width="9.3984375" style="3" bestFit="1" customWidth="1"/>
    <col min="8234" max="8234" width="8.69921875" style="3" customWidth="1"/>
    <col min="8235" max="8235" width="11.59765625" style="3" bestFit="1" customWidth="1"/>
    <col min="8236" max="8236" width="12.19921875" style="3" bestFit="1" customWidth="1"/>
    <col min="8237" max="8237" width="18.09765625" style="3" bestFit="1" customWidth="1"/>
    <col min="8238" max="8239" width="8.69921875" style="3" customWidth="1"/>
    <col min="8240" max="8240" width="1.796875" style="3" customWidth="1"/>
    <col min="8241" max="8241" width="5.296875" style="3" bestFit="1" customWidth="1"/>
    <col min="8242" max="8242" width="8.5" style="3" bestFit="1" customWidth="1"/>
    <col min="8243" max="8243" width="11.59765625" style="3" bestFit="1" customWidth="1"/>
    <col min="8244" max="8448" width="8.19921875" style="3"/>
    <col min="8449" max="8449" width="5.69921875" style="3" customWidth="1"/>
    <col min="8450" max="8450" width="8.19921875" style="3" customWidth="1"/>
    <col min="8451" max="8451" width="10.796875" style="3" bestFit="1" customWidth="1"/>
    <col min="8452" max="8454" width="3.59765625" style="3" customWidth="1"/>
    <col min="8455" max="8455" width="6.796875" style="3" bestFit="1" customWidth="1"/>
    <col min="8456" max="8456" width="5" style="3" bestFit="1" customWidth="1"/>
    <col min="8457" max="8457" width="10.3984375" style="3" bestFit="1" customWidth="1"/>
    <col min="8458" max="8458" width="10.69921875" style="3" bestFit="1" customWidth="1"/>
    <col min="8459" max="8459" width="1.796875" style="3" customWidth="1"/>
    <col min="8460" max="8460" width="12.8984375" style="3" bestFit="1" customWidth="1"/>
    <col min="8461" max="8461" width="11.296875" style="3" bestFit="1" customWidth="1"/>
    <col min="8462" max="8464" width="8.19921875" style="3" customWidth="1"/>
    <col min="8465" max="8465" width="18.3984375" style="3" bestFit="1" customWidth="1"/>
    <col min="8466" max="8466" width="1.796875" style="3" customWidth="1"/>
    <col min="8467" max="8467" width="9.8984375" style="3" bestFit="1" customWidth="1"/>
    <col min="8468" max="8468" width="9.8984375" style="3" customWidth="1"/>
    <col min="8469" max="8469" width="9" style="3" bestFit="1" customWidth="1"/>
    <col min="8470" max="8471" width="8.69921875" style="3" customWidth="1"/>
    <col min="8472" max="8472" width="9" style="3" bestFit="1" customWidth="1"/>
    <col min="8473" max="8473" width="8.69921875" style="3" customWidth="1"/>
    <col min="8474" max="8474" width="1.796875" style="3" customWidth="1"/>
    <col min="8475" max="8475" width="5.296875" style="3" bestFit="1" customWidth="1"/>
    <col min="8476" max="8482" width="8.69921875" style="3" customWidth="1"/>
    <col min="8483" max="8483" width="11.796875" style="3" bestFit="1" customWidth="1"/>
    <col min="8484" max="8485" width="8.69921875" style="3" customWidth="1"/>
    <col min="8486" max="8486" width="1.796875" style="3" customWidth="1"/>
    <col min="8487" max="8487" width="5.296875" style="3" bestFit="1" customWidth="1"/>
    <col min="8488" max="8488" width="8.69921875" style="3" customWidth="1"/>
    <col min="8489" max="8489" width="9.3984375" style="3" bestFit="1" customWidth="1"/>
    <col min="8490" max="8490" width="8.69921875" style="3" customWidth="1"/>
    <col min="8491" max="8491" width="11.59765625" style="3" bestFit="1" customWidth="1"/>
    <col min="8492" max="8492" width="12.19921875" style="3" bestFit="1" customWidth="1"/>
    <col min="8493" max="8493" width="18.09765625" style="3" bestFit="1" customWidth="1"/>
    <col min="8494" max="8495" width="8.69921875" style="3" customWidth="1"/>
    <col min="8496" max="8496" width="1.796875" style="3" customWidth="1"/>
    <col min="8497" max="8497" width="5.296875" style="3" bestFit="1" customWidth="1"/>
    <col min="8498" max="8498" width="8.5" style="3" bestFit="1" customWidth="1"/>
    <col min="8499" max="8499" width="11.59765625" style="3" bestFit="1" customWidth="1"/>
    <col min="8500" max="8704" width="8.19921875" style="3"/>
    <col min="8705" max="8705" width="5.69921875" style="3" customWidth="1"/>
    <col min="8706" max="8706" width="8.19921875" style="3" customWidth="1"/>
    <col min="8707" max="8707" width="10.796875" style="3" bestFit="1" customWidth="1"/>
    <col min="8708" max="8710" width="3.59765625" style="3" customWidth="1"/>
    <col min="8711" max="8711" width="6.796875" style="3" bestFit="1" customWidth="1"/>
    <col min="8712" max="8712" width="5" style="3" bestFit="1" customWidth="1"/>
    <col min="8713" max="8713" width="10.3984375" style="3" bestFit="1" customWidth="1"/>
    <col min="8714" max="8714" width="10.69921875" style="3" bestFit="1" customWidth="1"/>
    <col min="8715" max="8715" width="1.796875" style="3" customWidth="1"/>
    <col min="8716" max="8716" width="12.8984375" style="3" bestFit="1" customWidth="1"/>
    <col min="8717" max="8717" width="11.296875" style="3" bestFit="1" customWidth="1"/>
    <col min="8718" max="8720" width="8.19921875" style="3" customWidth="1"/>
    <col min="8721" max="8721" width="18.3984375" style="3" bestFit="1" customWidth="1"/>
    <col min="8722" max="8722" width="1.796875" style="3" customWidth="1"/>
    <col min="8723" max="8723" width="9.8984375" style="3" bestFit="1" customWidth="1"/>
    <col min="8724" max="8724" width="9.8984375" style="3" customWidth="1"/>
    <col min="8725" max="8725" width="9" style="3" bestFit="1" customWidth="1"/>
    <col min="8726" max="8727" width="8.69921875" style="3" customWidth="1"/>
    <col min="8728" max="8728" width="9" style="3" bestFit="1" customWidth="1"/>
    <col min="8729" max="8729" width="8.69921875" style="3" customWidth="1"/>
    <col min="8730" max="8730" width="1.796875" style="3" customWidth="1"/>
    <col min="8731" max="8731" width="5.296875" style="3" bestFit="1" customWidth="1"/>
    <col min="8732" max="8738" width="8.69921875" style="3" customWidth="1"/>
    <col min="8739" max="8739" width="11.796875" style="3" bestFit="1" customWidth="1"/>
    <col min="8740" max="8741" width="8.69921875" style="3" customWidth="1"/>
    <col min="8742" max="8742" width="1.796875" style="3" customWidth="1"/>
    <col min="8743" max="8743" width="5.296875" style="3" bestFit="1" customWidth="1"/>
    <col min="8744" max="8744" width="8.69921875" style="3" customWidth="1"/>
    <col min="8745" max="8745" width="9.3984375" style="3" bestFit="1" customWidth="1"/>
    <col min="8746" max="8746" width="8.69921875" style="3" customWidth="1"/>
    <col min="8747" max="8747" width="11.59765625" style="3" bestFit="1" customWidth="1"/>
    <col min="8748" max="8748" width="12.19921875" style="3" bestFit="1" customWidth="1"/>
    <col min="8749" max="8749" width="18.09765625" style="3" bestFit="1" customWidth="1"/>
    <col min="8750" max="8751" width="8.69921875" style="3" customWidth="1"/>
    <col min="8752" max="8752" width="1.796875" style="3" customWidth="1"/>
    <col min="8753" max="8753" width="5.296875" style="3" bestFit="1" customWidth="1"/>
    <col min="8754" max="8754" width="8.5" style="3" bestFit="1" customWidth="1"/>
    <col min="8755" max="8755" width="11.59765625" style="3" bestFit="1" customWidth="1"/>
    <col min="8756" max="8960" width="8.19921875" style="3"/>
    <col min="8961" max="8961" width="5.69921875" style="3" customWidth="1"/>
    <col min="8962" max="8962" width="8.19921875" style="3" customWidth="1"/>
    <col min="8963" max="8963" width="10.796875" style="3" bestFit="1" customWidth="1"/>
    <col min="8964" max="8966" width="3.59765625" style="3" customWidth="1"/>
    <col min="8967" max="8967" width="6.796875" style="3" bestFit="1" customWidth="1"/>
    <col min="8968" max="8968" width="5" style="3" bestFit="1" customWidth="1"/>
    <col min="8969" max="8969" width="10.3984375" style="3" bestFit="1" customWidth="1"/>
    <col min="8970" max="8970" width="10.69921875" style="3" bestFit="1" customWidth="1"/>
    <col min="8971" max="8971" width="1.796875" style="3" customWidth="1"/>
    <col min="8972" max="8972" width="12.8984375" style="3" bestFit="1" customWidth="1"/>
    <col min="8973" max="8973" width="11.296875" style="3" bestFit="1" customWidth="1"/>
    <col min="8974" max="8976" width="8.19921875" style="3" customWidth="1"/>
    <col min="8977" max="8977" width="18.3984375" style="3" bestFit="1" customWidth="1"/>
    <col min="8978" max="8978" width="1.796875" style="3" customWidth="1"/>
    <col min="8979" max="8979" width="9.8984375" style="3" bestFit="1" customWidth="1"/>
    <col min="8980" max="8980" width="9.8984375" style="3" customWidth="1"/>
    <col min="8981" max="8981" width="9" style="3" bestFit="1" customWidth="1"/>
    <col min="8982" max="8983" width="8.69921875" style="3" customWidth="1"/>
    <col min="8984" max="8984" width="9" style="3" bestFit="1" customWidth="1"/>
    <col min="8985" max="8985" width="8.69921875" style="3" customWidth="1"/>
    <col min="8986" max="8986" width="1.796875" style="3" customWidth="1"/>
    <col min="8987" max="8987" width="5.296875" style="3" bestFit="1" customWidth="1"/>
    <col min="8988" max="8994" width="8.69921875" style="3" customWidth="1"/>
    <col min="8995" max="8995" width="11.796875" style="3" bestFit="1" customWidth="1"/>
    <col min="8996" max="8997" width="8.69921875" style="3" customWidth="1"/>
    <col min="8998" max="8998" width="1.796875" style="3" customWidth="1"/>
    <col min="8999" max="8999" width="5.296875" style="3" bestFit="1" customWidth="1"/>
    <col min="9000" max="9000" width="8.69921875" style="3" customWidth="1"/>
    <col min="9001" max="9001" width="9.3984375" style="3" bestFit="1" customWidth="1"/>
    <col min="9002" max="9002" width="8.69921875" style="3" customWidth="1"/>
    <col min="9003" max="9003" width="11.59765625" style="3" bestFit="1" customWidth="1"/>
    <col min="9004" max="9004" width="12.19921875" style="3" bestFit="1" customWidth="1"/>
    <col min="9005" max="9005" width="18.09765625" style="3" bestFit="1" customWidth="1"/>
    <col min="9006" max="9007" width="8.69921875" style="3" customWidth="1"/>
    <col min="9008" max="9008" width="1.796875" style="3" customWidth="1"/>
    <col min="9009" max="9009" width="5.296875" style="3" bestFit="1" customWidth="1"/>
    <col min="9010" max="9010" width="8.5" style="3" bestFit="1" customWidth="1"/>
    <col min="9011" max="9011" width="11.59765625" style="3" bestFit="1" customWidth="1"/>
    <col min="9012" max="9216" width="8.19921875" style="3"/>
    <col min="9217" max="9217" width="5.69921875" style="3" customWidth="1"/>
    <col min="9218" max="9218" width="8.19921875" style="3" customWidth="1"/>
    <col min="9219" max="9219" width="10.796875" style="3" bestFit="1" customWidth="1"/>
    <col min="9220" max="9222" width="3.59765625" style="3" customWidth="1"/>
    <col min="9223" max="9223" width="6.796875" style="3" bestFit="1" customWidth="1"/>
    <col min="9224" max="9224" width="5" style="3" bestFit="1" customWidth="1"/>
    <col min="9225" max="9225" width="10.3984375" style="3" bestFit="1" customWidth="1"/>
    <col min="9226" max="9226" width="10.69921875" style="3" bestFit="1" customWidth="1"/>
    <col min="9227" max="9227" width="1.796875" style="3" customWidth="1"/>
    <col min="9228" max="9228" width="12.8984375" style="3" bestFit="1" customWidth="1"/>
    <col min="9229" max="9229" width="11.296875" style="3" bestFit="1" customWidth="1"/>
    <col min="9230" max="9232" width="8.19921875" style="3" customWidth="1"/>
    <col min="9233" max="9233" width="18.3984375" style="3" bestFit="1" customWidth="1"/>
    <col min="9234" max="9234" width="1.796875" style="3" customWidth="1"/>
    <col min="9235" max="9235" width="9.8984375" style="3" bestFit="1" customWidth="1"/>
    <col min="9236" max="9236" width="9.8984375" style="3" customWidth="1"/>
    <col min="9237" max="9237" width="9" style="3" bestFit="1" customWidth="1"/>
    <col min="9238" max="9239" width="8.69921875" style="3" customWidth="1"/>
    <col min="9240" max="9240" width="9" style="3" bestFit="1" customWidth="1"/>
    <col min="9241" max="9241" width="8.69921875" style="3" customWidth="1"/>
    <col min="9242" max="9242" width="1.796875" style="3" customWidth="1"/>
    <col min="9243" max="9243" width="5.296875" style="3" bestFit="1" customWidth="1"/>
    <col min="9244" max="9250" width="8.69921875" style="3" customWidth="1"/>
    <col min="9251" max="9251" width="11.796875" style="3" bestFit="1" customWidth="1"/>
    <col min="9252" max="9253" width="8.69921875" style="3" customWidth="1"/>
    <col min="9254" max="9254" width="1.796875" style="3" customWidth="1"/>
    <col min="9255" max="9255" width="5.296875" style="3" bestFit="1" customWidth="1"/>
    <col min="9256" max="9256" width="8.69921875" style="3" customWidth="1"/>
    <col min="9257" max="9257" width="9.3984375" style="3" bestFit="1" customWidth="1"/>
    <col min="9258" max="9258" width="8.69921875" style="3" customWidth="1"/>
    <col min="9259" max="9259" width="11.59765625" style="3" bestFit="1" customWidth="1"/>
    <col min="9260" max="9260" width="12.19921875" style="3" bestFit="1" customWidth="1"/>
    <col min="9261" max="9261" width="18.09765625" style="3" bestFit="1" customWidth="1"/>
    <col min="9262" max="9263" width="8.69921875" style="3" customWidth="1"/>
    <col min="9264" max="9264" width="1.796875" style="3" customWidth="1"/>
    <col min="9265" max="9265" width="5.296875" style="3" bestFit="1" customWidth="1"/>
    <col min="9266" max="9266" width="8.5" style="3" bestFit="1" customWidth="1"/>
    <col min="9267" max="9267" width="11.59765625" style="3" bestFit="1" customWidth="1"/>
    <col min="9268" max="9472" width="8.19921875" style="3"/>
    <col min="9473" max="9473" width="5.69921875" style="3" customWidth="1"/>
    <col min="9474" max="9474" width="8.19921875" style="3" customWidth="1"/>
    <col min="9475" max="9475" width="10.796875" style="3" bestFit="1" customWidth="1"/>
    <col min="9476" max="9478" width="3.59765625" style="3" customWidth="1"/>
    <col min="9479" max="9479" width="6.796875" style="3" bestFit="1" customWidth="1"/>
    <col min="9480" max="9480" width="5" style="3" bestFit="1" customWidth="1"/>
    <col min="9481" max="9481" width="10.3984375" style="3" bestFit="1" customWidth="1"/>
    <col min="9482" max="9482" width="10.69921875" style="3" bestFit="1" customWidth="1"/>
    <col min="9483" max="9483" width="1.796875" style="3" customWidth="1"/>
    <col min="9484" max="9484" width="12.8984375" style="3" bestFit="1" customWidth="1"/>
    <col min="9485" max="9485" width="11.296875" style="3" bestFit="1" customWidth="1"/>
    <col min="9486" max="9488" width="8.19921875" style="3" customWidth="1"/>
    <col min="9489" max="9489" width="18.3984375" style="3" bestFit="1" customWidth="1"/>
    <col min="9490" max="9490" width="1.796875" style="3" customWidth="1"/>
    <col min="9491" max="9491" width="9.8984375" style="3" bestFit="1" customWidth="1"/>
    <col min="9492" max="9492" width="9.8984375" style="3" customWidth="1"/>
    <col min="9493" max="9493" width="9" style="3" bestFit="1" customWidth="1"/>
    <col min="9494" max="9495" width="8.69921875" style="3" customWidth="1"/>
    <col min="9496" max="9496" width="9" style="3" bestFit="1" customWidth="1"/>
    <col min="9497" max="9497" width="8.69921875" style="3" customWidth="1"/>
    <col min="9498" max="9498" width="1.796875" style="3" customWidth="1"/>
    <col min="9499" max="9499" width="5.296875" style="3" bestFit="1" customWidth="1"/>
    <col min="9500" max="9506" width="8.69921875" style="3" customWidth="1"/>
    <col min="9507" max="9507" width="11.796875" style="3" bestFit="1" customWidth="1"/>
    <col min="9508" max="9509" width="8.69921875" style="3" customWidth="1"/>
    <col min="9510" max="9510" width="1.796875" style="3" customWidth="1"/>
    <col min="9511" max="9511" width="5.296875" style="3" bestFit="1" customWidth="1"/>
    <col min="9512" max="9512" width="8.69921875" style="3" customWidth="1"/>
    <col min="9513" max="9513" width="9.3984375" style="3" bestFit="1" customWidth="1"/>
    <col min="9514" max="9514" width="8.69921875" style="3" customWidth="1"/>
    <col min="9515" max="9515" width="11.59765625" style="3" bestFit="1" customWidth="1"/>
    <col min="9516" max="9516" width="12.19921875" style="3" bestFit="1" customWidth="1"/>
    <col min="9517" max="9517" width="18.09765625" style="3" bestFit="1" customWidth="1"/>
    <col min="9518" max="9519" width="8.69921875" style="3" customWidth="1"/>
    <col min="9520" max="9520" width="1.796875" style="3" customWidth="1"/>
    <col min="9521" max="9521" width="5.296875" style="3" bestFit="1" customWidth="1"/>
    <col min="9522" max="9522" width="8.5" style="3" bestFit="1" customWidth="1"/>
    <col min="9523" max="9523" width="11.59765625" style="3" bestFit="1" customWidth="1"/>
    <col min="9524" max="9728" width="8.19921875" style="3"/>
    <col min="9729" max="9729" width="5.69921875" style="3" customWidth="1"/>
    <col min="9730" max="9730" width="8.19921875" style="3" customWidth="1"/>
    <col min="9731" max="9731" width="10.796875" style="3" bestFit="1" customWidth="1"/>
    <col min="9732" max="9734" width="3.59765625" style="3" customWidth="1"/>
    <col min="9735" max="9735" width="6.796875" style="3" bestFit="1" customWidth="1"/>
    <col min="9736" max="9736" width="5" style="3" bestFit="1" customWidth="1"/>
    <col min="9737" max="9737" width="10.3984375" style="3" bestFit="1" customWidth="1"/>
    <col min="9738" max="9738" width="10.69921875" style="3" bestFit="1" customWidth="1"/>
    <col min="9739" max="9739" width="1.796875" style="3" customWidth="1"/>
    <col min="9740" max="9740" width="12.8984375" style="3" bestFit="1" customWidth="1"/>
    <col min="9741" max="9741" width="11.296875" style="3" bestFit="1" customWidth="1"/>
    <col min="9742" max="9744" width="8.19921875" style="3" customWidth="1"/>
    <col min="9745" max="9745" width="18.3984375" style="3" bestFit="1" customWidth="1"/>
    <col min="9746" max="9746" width="1.796875" style="3" customWidth="1"/>
    <col min="9747" max="9747" width="9.8984375" style="3" bestFit="1" customWidth="1"/>
    <col min="9748" max="9748" width="9.8984375" style="3" customWidth="1"/>
    <col min="9749" max="9749" width="9" style="3" bestFit="1" customWidth="1"/>
    <col min="9750" max="9751" width="8.69921875" style="3" customWidth="1"/>
    <col min="9752" max="9752" width="9" style="3" bestFit="1" customWidth="1"/>
    <col min="9753" max="9753" width="8.69921875" style="3" customWidth="1"/>
    <col min="9754" max="9754" width="1.796875" style="3" customWidth="1"/>
    <col min="9755" max="9755" width="5.296875" style="3" bestFit="1" customWidth="1"/>
    <col min="9756" max="9762" width="8.69921875" style="3" customWidth="1"/>
    <col min="9763" max="9763" width="11.796875" style="3" bestFit="1" customWidth="1"/>
    <col min="9764" max="9765" width="8.69921875" style="3" customWidth="1"/>
    <col min="9766" max="9766" width="1.796875" style="3" customWidth="1"/>
    <col min="9767" max="9767" width="5.296875" style="3" bestFit="1" customWidth="1"/>
    <col min="9768" max="9768" width="8.69921875" style="3" customWidth="1"/>
    <col min="9769" max="9769" width="9.3984375" style="3" bestFit="1" customWidth="1"/>
    <col min="9770" max="9770" width="8.69921875" style="3" customWidth="1"/>
    <col min="9771" max="9771" width="11.59765625" style="3" bestFit="1" customWidth="1"/>
    <col min="9772" max="9772" width="12.19921875" style="3" bestFit="1" customWidth="1"/>
    <col min="9773" max="9773" width="18.09765625" style="3" bestFit="1" customWidth="1"/>
    <col min="9774" max="9775" width="8.69921875" style="3" customWidth="1"/>
    <col min="9776" max="9776" width="1.796875" style="3" customWidth="1"/>
    <col min="9777" max="9777" width="5.296875" style="3" bestFit="1" customWidth="1"/>
    <col min="9778" max="9778" width="8.5" style="3" bestFit="1" customWidth="1"/>
    <col min="9779" max="9779" width="11.59765625" style="3" bestFit="1" customWidth="1"/>
    <col min="9780" max="9984" width="8.19921875" style="3"/>
    <col min="9985" max="9985" width="5.69921875" style="3" customWidth="1"/>
    <col min="9986" max="9986" width="8.19921875" style="3" customWidth="1"/>
    <col min="9987" max="9987" width="10.796875" style="3" bestFit="1" customWidth="1"/>
    <col min="9988" max="9990" width="3.59765625" style="3" customWidth="1"/>
    <col min="9991" max="9991" width="6.796875" style="3" bestFit="1" customWidth="1"/>
    <col min="9992" max="9992" width="5" style="3" bestFit="1" customWidth="1"/>
    <col min="9993" max="9993" width="10.3984375" style="3" bestFit="1" customWidth="1"/>
    <col min="9994" max="9994" width="10.69921875" style="3" bestFit="1" customWidth="1"/>
    <col min="9995" max="9995" width="1.796875" style="3" customWidth="1"/>
    <col min="9996" max="9996" width="12.8984375" style="3" bestFit="1" customWidth="1"/>
    <col min="9997" max="9997" width="11.296875" style="3" bestFit="1" customWidth="1"/>
    <col min="9998" max="10000" width="8.19921875" style="3" customWidth="1"/>
    <col min="10001" max="10001" width="18.3984375" style="3" bestFit="1" customWidth="1"/>
    <col min="10002" max="10002" width="1.796875" style="3" customWidth="1"/>
    <col min="10003" max="10003" width="9.8984375" style="3" bestFit="1" customWidth="1"/>
    <col min="10004" max="10004" width="9.8984375" style="3" customWidth="1"/>
    <col min="10005" max="10005" width="9" style="3" bestFit="1" customWidth="1"/>
    <col min="10006" max="10007" width="8.69921875" style="3" customWidth="1"/>
    <col min="10008" max="10008" width="9" style="3" bestFit="1" customWidth="1"/>
    <col min="10009" max="10009" width="8.69921875" style="3" customWidth="1"/>
    <col min="10010" max="10010" width="1.796875" style="3" customWidth="1"/>
    <col min="10011" max="10011" width="5.296875" style="3" bestFit="1" customWidth="1"/>
    <col min="10012" max="10018" width="8.69921875" style="3" customWidth="1"/>
    <col min="10019" max="10019" width="11.796875" style="3" bestFit="1" customWidth="1"/>
    <col min="10020" max="10021" width="8.69921875" style="3" customWidth="1"/>
    <col min="10022" max="10022" width="1.796875" style="3" customWidth="1"/>
    <col min="10023" max="10023" width="5.296875" style="3" bestFit="1" customWidth="1"/>
    <col min="10024" max="10024" width="8.69921875" style="3" customWidth="1"/>
    <col min="10025" max="10025" width="9.3984375" style="3" bestFit="1" customWidth="1"/>
    <col min="10026" max="10026" width="8.69921875" style="3" customWidth="1"/>
    <col min="10027" max="10027" width="11.59765625" style="3" bestFit="1" customWidth="1"/>
    <col min="10028" max="10028" width="12.19921875" style="3" bestFit="1" customWidth="1"/>
    <col min="10029" max="10029" width="18.09765625" style="3" bestFit="1" customWidth="1"/>
    <col min="10030" max="10031" width="8.69921875" style="3" customWidth="1"/>
    <col min="10032" max="10032" width="1.796875" style="3" customWidth="1"/>
    <col min="10033" max="10033" width="5.296875" style="3" bestFit="1" customWidth="1"/>
    <col min="10034" max="10034" width="8.5" style="3" bestFit="1" customWidth="1"/>
    <col min="10035" max="10035" width="11.59765625" style="3" bestFit="1" customWidth="1"/>
    <col min="10036" max="10240" width="8.19921875" style="3"/>
    <col min="10241" max="10241" width="5.69921875" style="3" customWidth="1"/>
    <col min="10242" max="10242" width="8.19921875" style="3" customWidth="1"/>
    <col min="10243" max="10243" width="10.796875" style="3" bestFit="1" customWidth="1"/>
    <col min="10244" max="10246" width="3.59765625" style="3" customWidth="1"/>
    <col min="10247" max="10247" width="6.796875" style="3" bestFit="1" customWidth="1"/>
    <col min="10248" max="10248" width="5" style="3" bestFit="1" customWidth="1"/>
    <col min="10249" max="10249" width="10.3984375" style="3" bestFit="1" customWidth="1"/>
    <col min="10250" max="10250" width="10.69921875" style="3" bestFit="1" customWidth="1"/>
    <col min="10251" max="10251" width="1.796875" style="3" customWidth="1"/>
    <col min="10252" max="10252" width="12.8984375" style="3" bestFit="1" customWidth="1"/>
    <col min="10253" max="10253" width="11.296875" style="3" bestFit="1" customWidth="1"/>
    <col min="10254" max="10256" width="8.19921875" style="3" customWidth="1"/>
    <col min="10257" max="10257" width="18.3984375" style="3" bestFit="1" customWidth="1"/>
    <col min="10258" max="10258" width="1.796875" style="3" customWidth="1"/>
    <col min="10259" max="10259" width="9.8984375" style="3" bestFit="1" customWidth="1"/>
    <col min="10260" max="10260" width="9.8984375" style="3" customWidth="1"/>
    <col min="10261" max="10261" width="9" style="3" bestFit="1" customWidth="1"/>
    <col min="10262" max="10263" width="8.69921875" style="3" customWidth="1"/>
    <col min="10264" max="10264" width="9" style="3" bestFit="1" customWidth="1"/>
    <col min="10265" max="10265" width="8.69921875" style="3" customWidth="1"/>
    <col min="10266" max="10266" width="1.796875" style="3" customWidth="1"/>
    <col min="10267" max="10267" width="5.296875" style="3" bestFit="1" customWidth="1"/>
    <col min="10268" max="10274" width="8.69921875" style="3" customWidth="1"/>
    <col min="10275" max="10275" width="11.796875" style="3" bestFit="1" customWidth="1"/>
    <col min="10276" max="10277" width="8.69921875" style="3" customWidth="1"/>
    <col min="10278" max="10278" width="1.796875" style="3" customWidth="1"/>
    <col min="10279" max="10279" width="5.296875" style="3" bestFit="1" customWidth="1"/>
    <col min="10280" max="10280" width="8.69921875" style="3" customWidth="1"/>
    <col min="10281" max="10281" width="9.3984375" style="3" bestFit="1" customWidth="1"/>
    <col min="10282" max="10282" width="8.69921875" style="3" customWidth="1"/>
    <col min="10283" max="10283" width="11.59765625" style="3" bestFit="1" customWidth="1"/>
    <col min="10284" max="10284" width="12.19921875" style="3" bestFit="1" customWidth="1"/>
    <col min="10285" max="10285" width="18.09765625" style="3" bestFit="1" customWidth="1"/>
    <col min="10286" max="10287" width="8.69921875" style="3" customWidth="1"/>
    <col min="10288" max="10288" width="1.796875" style="3" customWidth="1"/>
    <col min="10289" max="10289" width="5.296875" style="3" bestFit="1" customWidth="1"/>
    <col min="10290" max="10290" width="8.5" style="3" bestFit="1" customWidth="1"/>
    <col min="10291" max="10291" width="11.59765625" style="3" bestFit="1" customWidth="1"/>
    <col min="10292" max="10496" width="8.19921875" style="3"/>
    <col min="10497" max="10497" width="5.69921875" style="3" customWidth="1"/>
    <col min="10498" max="10498" width="8.19921875" style="3" customWidth="1"/>
    <col min="10499" max="10499" width="10.796875" style="3" bestFit="1" customWidth="1"/>
    <col min="10500" max="10502" width="3.59765625" style="3" customWidth="1"/>
    <col min="10503" max="10503" width="6.796875" style="3" bestFit="1" customWidth="1"/>
    <col min="10504" max="10504" width="5" style="3" bestFit="1" customWidth="1"/>
    <col min="10505" max="10505" width="10.3984375" style="3" bestFit="1" customWidth="1"/>
    <col min="10506" max="10506" width="10.69921875" style="3" bestFit="1" customWidth="1"/>
    <col min="10507" max="10507" width="1.796875" style="3" customWidth="1"/>
    <col min="10508" max="10508" width="12.8984375" style="3" bestFit="1" customWidth="1"/>
    <col min="10509" max="10509" width="11.296875" style="3" bestFit="1" customWidth="1"/>
    <col min="10510" max="10512" width="8.19921875" style="3" customWidth="1"/>
    <col min="10513" max="10513" width="18.3984375" style="3" bestFit="1" customWidth="1"/>
    <col min="10514" max="10514" width="1.796875" style="3" customWidth="1"/>
    <col min="10515" max="10515" width="9.8984375" style="3" bestFit="1" customWidth="1"/>
    <col min="10516" max="10516" width="9.8984375" style="3" customWidth="1"/>
    <col min="10517" max="10517" width="9" style="3" bestFit="1" customWidth="1"/>
    <col min="10518" max="10519" width="8.69921875" style="3" customWidth="1"/>
    <col min="10520" max="10520" width="9" style="3" bestFit="1" customWidth="1"/>
    <col min="10521" max="10521" width="8.69921875" style="3" customWidth="1"/>
    <col min="10522" max="10522" width="1.796875" style="3" customWidth="1"/>
    <col min="10523" max="10523" width="5.296875" style="3" bestFit="1" customWidth="1"/>
    <col min="10524" max="10530" width="8.69921875" style="3" customWidth="1"/>
    <col min="10531" max="10531" width="11.796875" style="3" bestFit="1" customWidth="1"/>
    <col min="10532" max="10533" width="8.69921875" style="3" customWidth="1"/>
    <col min="10534" max="10534" width="1.796875" style="3" customWidth="1"/>
    <col min="10535" max="10535" width="5.296875" style="3" bestFit="1" customWidth="1"/>
    <col min="10536" max="10536" width="8.69921875" style="3" customWidth="1"/>
    <col min="10537" max="10537" width="9.3984375" style="3" bestFit="1" customWidth="1"/>
    <col min="10538" max="10538" width="8.69921875" style="3" customWidth="1"/>
    <col min="10539" max="10539" width="11.59765625" style="3" bestFit="1" customWidth="1"/>
    <col min="10540" max="10540" width="12.19921875" style="3" bestFit="1" customWidth="1"/>
    <col min="10541" max="10541" width="18.09765625" style="3" bestFit="1" customWidth="1"/>
    <col min="10542" max="10543" width="8.69921875" style="3" customWidth="1"/>
    <col min="10544" max="10544" width="1.796875" style="3" customWidth="1"/>
    <col min="10545" max="10545" width="5.296875" style="3" bestFit="1" customWidth="1"/>
    <col min="10546" max="10546" width="8.5" style="3" bestFit="1" customWidth="1"/>
    <col min="10547" max="10547" width="11.59765625" style="3" bestFit="1" customWidth="1"/>
    <col min="10548" max="10752" width="8.19921875" style="3"/>
    <col min="10753" max="10753" width="5.69921875" style="3" customWidth="1"/>
    <col min="10754" max="10754" width="8.19921875" style="3" customWidth="1"/>
    <col min="10755" max="10755" width="10.796875" style="3" bestFit="1" customWidth="1"/>
    <col min="10756" max="10758" width="3.59765625" style="3" customWidth="1"/>
    <col min="10759" max="10759" width="6.796875" style="3" bestFit="1" customWidth="1"/>
    <col min="10760" max="10760" width="5" style="3" bestFit="1" customWidth="1"/>
    <col min="10761" max="10761" width="10.3984375" style="3" bestFit="1" customWidth="1"/>
    <col min="10762" max="10762" width="10.69921875" style="3" bestFit="1" customWidth="1"/>
    <col min="10763" max="10763" width="1.796875" style="3" customWidth="1"/>
    <col min="10764" max="10764" width="12.8984375" style="3" bestFit="1" customWidth="1"/>
    <col min="10765" max="10765" width="11.296875" style="3" bestFit="1" customWidth="1"/>
    <col min="10766" max="10768" width="8.19921875" style="3" customWidth="1"/>
    <col min="10769" max="10769" width="18.3984375" style="3" bestFit="1" customWidth="1"/>
    <col min="10770" max="10770" width="1.796875" style="3" customWidth="1"/>
    <col min="10771" max="10771" width="9.8984375" style="3" bestFit="1" customWidth="1"/>
    <col min="10772" max="10772" width="9.8984375" style="3" customWidth="1"/>
    <col min="10773" max="10773" width="9" style="3" bestFit="1" customWidth="1"/>
    <col min="10774" max="10775" width="8.69921875" style="3" customWidth="1"/>
    <col min="10776" max="10776" width="9" style="3" bestFit="1" customWidth="1"/>
    <col min="10777" max="10777" width="8.69921875" style="3" customWidth="1"/>
    <col min="10778" max="10778" width="1.796875" style="3" customWidth="1"/>
    <col min="10779" max="10779" width="5.296875" style="3" bestFit="1" customWidth="1"/>
    <col min="10780" max="10786" width="8.69921875" style="3" customWidth="1"/>
    <col min="10787" max="10787" width="11.796875" style="3" bestFit="1" customWidth="1"/>
    <col min="10788" max="10789" width="8.69921875" style="3" customWidth="1"/>
    <col min="10790" max="10790" width="1.796875" style="3" customWidth="1"/>
    <col min="10791" max="10791" width="5.296875" style="3" bestFit="1" customWidth="1"/>
    <col min="10792" max="10792" width="8.69921875" style="3" customWidth="1"/>
    <col min="10793" max="10793" width="9.3984375" style="3" bestFit="1" customWidth="1"/>
    <col min="10794" max="10794" width="8.69921875" style="3" customWidth="1"/>
    <col min="10795" max="10795" width="11.59765625" style="3" bestFit="1" customWidth="1"/>
    <col min="10796" max="10796" width="12.19921875" style="3" bestFit="1" customWidth="1"/>
    <col min="10797" max="10797" width="18.09765625" style="3" bestFit="1" customWidth="1"/>
    <col min="10798" max="10799" width="8.69921875" style="3" customWidth="1"/>
    <col min="10800" max="10800" width="1.796875" style="3" customWidth="1"/>
    <col min="10801" max="10801" width="5.296875" style="3" bestFit="1" customWidth="1"/>
    <col min="10802" max="10802" width="8.5" style="3" bestFit="1" customWidth="1"/>
    <col min="10803" max="10803" width="11.59765625" style="3" bestFit="1" customWidth="1"/>
    <col min="10804" max="11008" width="8.19921875" style="3"/>
    <col min="11009" max="11009" width="5.69921875" style="3" customWidth="1"/>
    <col min="11010" max="11010" width="8.19921875" style="3" customWidth="1"/>
    <col min="11011" max="11011" width="10.796875" style="3" bestFit="1" customWidth="1"/>
    <col min="11012" max="11014" width="3.59765625" style="3" customWidth="1"/>
    <col min="11015" max="11015" width="6.796875" style="3" bestFit="1" customWidth="1"/>
    <col min="11016" max="11016" width="5" style="3" bestFit="1" customWidth="1"/>
    <col min="11017" max="11017" width="10.3984375" style="3" bestFit="1" customWidth="1"/>
    <col min="11018" max="11018" width="10.69921875" style="3" bestFit="1" customWidth="1"/>
    <col min="11019" max="11019" width="1.796875" style="3" customWidth="1"/>
    <col min="11020" max="11020" width="12.8984375" style="3" bestFit="1" customWidth="1"/>
    <col min="11021" max="11021" width="11.296875" style="3" bestFit="1" customWidth="1"/>
    <col min="11022" max="11024" width="8.19921875" style="3" customWidth="1"/>
    <col min="11025" max="11025" width="18.3984375" style="3" bestFit="1" customWidth="1"/>
    <col min="11026" max="11026" width="1.796875" style="3" customWidth="1"/>
    <col min="11027" max="11027" width="9.8984375" style="3" bestFit="1" customWidth="1"/>
    <col min="11028" max="11028" width="9.8984375" style="3" customWidth="1"/>
    <col min="11029" max="11029" width="9" style="3" bestFit="1" customWidth="1"/>
    <col min="11030" max="11031" width="8.69921875" style="3" customWidth="1"/>
    <col min="11032" max="11032" width="9" style="3" bestFit="1" customWidth="1"/>
    <col min="11033" max="11033" width="8.69921875" style="3" customWidth="1"/>
    <col min="11034" max="11034" width="1.796875" style="3" customWidth="1"/>
    <col min="11035" max="11035" width="5.296875" style="3" bestFit="1" customWidth="1"/>
    <col min="11036" max="11042" width="8.69921875" style="3" customWidth="1"/>
    <col min="11043" max="11043" width="11.796875" style="3" bestFit="1" customWidth="1"/>
    <col min="11044" max="11045" width="8.69921875" style="3" customWidth="1"/>
    <col min="11046" max="11046" width="1.796875" style="3" customWidth="1"/>
    <col min="11047" max="11047" width="5.296875" style="3" bestFit="1" customWidth="1"/>
    <col min="11048" max="11048" width="8.69921875" style="3" customWidth="1"/>
    <col min="11049" max="11049" width="9.3984375" style="3" bestFit="1" customWidth="1"/>
    <col min="11050" max="11050" width="8.69921875" style="3" customWidth="1"/>
    <col min="11051" max="11051" width="11.59765625" style="3" bestFit="1" customWidth="1"/>
    <col min="11052" max="11052" width="12.19921875" style="3" bestFit="1" customWidth="1"/>
    <col min="11053" max="11053" width="18.09765625" style="3" bestFit="1" customWidth="1"/>
    <col min="11054" max="11055" width="8.69921875" style="3" customWidth="1"/>
    <col min="11056" max="11056" width="1.796875" style="3" customWidth="1"/>
    <col min="11057" max="11057" width="5.296875" style="3" bestFit="1" customWidth="1"/>
    <col min="11058" max="11058" width="8.5" style="3" bestFit="1" customWidth="1"/>
    <col min="11059" max="11059" width="11.59765625" style="3" bestFit="1" customWidth="1"/>
    <col min="11060" max="11264" width="8.19921875" style="3"/>
    <col min="11265" max="11265" width="5.69921875" style="3" customWidth="1"/>
    <col min="11266" max="11266" width="8.19921875" style="3" customWidth="1"/>
    <col min="11267" max="11267" width="10.796875" style="3" bestFit="1" customWidth="1"/>
    <col min="11268" max="11270" width="3.59765625" style="3" customWidth="1"/>
    <col min="11271" max="11271" width="6.796875" style="3" bestFit="1" customWidth="1"/>
    <col min="11272" max="11272" width="5" style="3" bestFit="1" customWidth="1"/>
    <col min="11273" max="11273" width="10.3984375" style="3" bestFit="1" customWidth="1"/>
    <col min="11274" max="11274" width="10.69921875" style="3" bestFit="1" customWidth="1"/>
    <col min="11275" max="11275" width="1.796875" style="3" customWidth="1"/>
    <col min="11276" max="11276" width="12.8984375" style="3" bestFit="1" customWidth="1"/>
    <col min="11277" max="11277" width="11.296875" style="3" bestFit="1" customWidth="1"/>
    <col min="11278" max="11280" width="8.19921875" style="3" customWidth="1"/>
    <col min="11281" max="11281" width="18.3984375" style="3" bestFit="1" customWidth="1"/>
    <col min="11282" max="11282" width="1.796875" style="3" customWidth="1"/>
    <col min="11283" max="11283" width="9.8984375" style="3" bestFit="1" customWidth="1"/>
    <col min="11284" max="11284" width="9.8984375" style="3" customWidth="1"/>
    <col min="11285" max="11285" width="9" style="3" bestFit="1" customWidth="1"/>
    <col min="11286" max="11287" width="8.69921875" style="3" customWidth="1"/>
    <col min="11288" max="11288" width="9" style="3" bestFit="1" customWidth="1"/>
    <col min="11289" max="11289" width="8.69921875" style="3" customWidth="1"/>
    <col min="11290" max="11290" width="1.796875" style="3" customWidth="1"/>
    <col min="11291" max="11291" width="5.296875" style="3" bestFit="1" customWidth="1"/>
    <col min="11292" max="11298" width="8.69921875" style="3" customWidth="1"/>
    <col min="11299" max="11299" width="11.796875" style="3" bestFit="1" customWidth="1"/>
    <col min="11300" max="11301" width="8.69921875" style="3" customWidth="1"/>
    <col min="11302" max="11302" width="1.796875" style="3" customWidth="1"/>
    <col min="11303" max="11303" width="5.296875" style="3" bestFit="1" customWidth="1"/>
    <col min="11304" max="11304" width="8.69921875" style="3" customWidth="1"/>
    <col min="11305" max="11305" width="9.3984375" style="3" bestFit="1" customWidth="1"/>
    <col min="11306" max="11306" width="8.69921875" style="3" customWidth="1"/>
    <col min="11307" max="11307" width="11.59765625" style="3" bestFit="1" customWidth="1"/>
    <col min="11308" max="11308" width="12.19921875" style="3" bestFit="1" customWidth="1"/>
    <col min="11309" max="11309" width="18.09765625" style="3" bestFit="1" customWidth="1"/>
    <col min="11310" max="11311" width="8.69921875" style="3" customWidth="1"/>
    <col min="11312" max="11312" width="1.796875" style="3" customWidth="1"/>
    <col min="11313" max="11313" width="5.296875" style="3" bestFit="1" customWidth="1"/>
    <col min="11314" max="11314" width="8.5" style="3" bestFit="1" customWidth="1"/>
    <col min="11315" max="11315" width="11.59765625" style="3" bestFit="1" customWidth="1"/>
    <col min="11316" max="11520" width="8.19921875" style="3"/>
    <col min="11521" max="11521" width="5.69921875" style="3" customWidth="1"/>
    <col min="11522" max="11522" width="8.19921875" style="3" customWidth="1"/>
    <col min="11523" max="11523" width="10.796875" style="3" bestFit="1" customWidth="1"/>
    <col min="11524" max="11526" width="3.59765625" style="3" customWidth="1"/>
    <col min="11527" max="11527" width="6.796875" style="3" bestFit="1" customWidth="1"/>
    <col min="11528" max="11528" width="5" style="3" bestFit="1" customWidth="1"/>
    <col min="11529" max="11529" width="10.3984375" style="3" bestFit="1" customWidth="1"/>
    <col min="11530" max="11530" width="10.69921875" style="3" bestFit="1" customWidth="1"/>
    <col min="11531" max="11531" width="1.796875" style="3" customWidth="1"/>
    <col min="11532" max="11532" width="12.8984375" style="3" bestFit="1" customWidth="1"/>
    <col min="11533" max="11533" width="11.296875" style="3" bestFit="1" customWidth="1"/>
    <col min="11534" max="11536" width="8.19921875" style="3" customWidth="1"/>
    <col min="11537" max="11537" width="18.3984375" style="3" bestFit="1" customWidth="1"/>
    <col min="11538" max="11538" width="1.796875" style="3" customWidth="1"/>
    <col min="11539" max="11539" width="9.8984375" style="3" bestFit="1" customWidth="1"/>
    <col min="11540" max="11540" width="9.8984375" style="3" customWidth="1"/>
    <col min="11541" max="11541" width="9" style="3" bestFit="1" customWidth="1"/>
    <col min="11542" max="11543" width="8.69921875" style="3" customWidth="1"/>
    <col min="11544" max="11544" width="9" style="3" bestFit="1" customWidth="1"/>
    <col min="11545" max="11545" width="8.69921875" style="3" customWidth="1"/>
    <col min="11546" max="11546" width="1.796875" style="3" customWidth="1"/>
    <col min="11547" max="11547" width="5.296875" style="3" bestFit="1" customWidth="1"/>
    <col min="11548" max="11554" width="8.69921875" style="3" customWidth="1"/>
    <col min="11555" max="11555" width="11.796875" style="3" bestFit="1" customWidth="1"/>
    <col min="11556" max="11557" width="8.69921875" style="3" customWidth="1"/>
    <col min="11558" max="11558" width="1.796875" style="3" customWidth="1"/>
    <col min="11559" max="11559" width="5.296875" style="3" bestFit="1" customWidth="1"/>
    <col min="11560" max="11560" width="8.69921875" style="3" customWidth="1"/>
    <col min="11561" max="11561" width="9.3984375" style="3" bestFit="1" customWidth="1"/>
    <col min="11562" max="11562" width="8.69921875" style="3" customWidth="1"/>
    <col min="11563" max="11563" width="11.59765625" style="3" bestFit="1" customWidth="1"/>
    <col min="11564" max="11564" width="12.19921875" style="3" bestFit="1" customWidth="1"/>
    <col min="11565" max="11565" width="18.09765625" style="3" bestFit="1" customWidth="1"/>
    <col min="11566" max="11567" width="8.69921875" style="3" customWidth="1"/>
    <col min="11568" max="11568" width="1.796875" style="3" customWidth="1"/>
    <col min="11569" max="11569" width="5.296875" style="3" bestFit="1" customWidth="1"/>
    <col min="11570" max="11570" width="8.5" style="3" bestFit="1" customWidth="1"/>
    <col min="11571" max="11571" width="11.59765625" style="3" bestFit="1" customWidth="1"/>
    <col min="11572" max="11776" width="8.19921875" style="3"/>
    <col min="11777" max="11777" width="5.69921875" style="3" customWidth="1"/>
    <col min="11778" max="11778" width="8.19921875" style="3" customWidth="1"/>
    <col min="11779" max="11779" width="10.796875" style="3" bestFit="1" customWidth="1"/>
    <col min="11780" max="11782" width="3.59765625" style="3" customWidth="1"/>
    <col min="11783" max="11783" width="6.796875" style="3" bestFit="1" customWidth="1"/>
    <col min="11784" max="11784" width="5" style="3" bestFit="1" customWidth="1"/>
    <col min="11785" max="11785" width="10.3984375" style="3" bestFit="1" customWidth="1"/>
    <col min="11786" max="11786" width="10.69921875" style="3" bestFit="1" customWidth="1"/>
    <col min="11787" max="11787" width="1.796875" style="3" customWidth="1"/>
    <col min="11788" max="11788" width="12.8984375" style="3" bestFit="1" customWidth="1"/>
    <col min="11789" max="11789" width="11.296875" style="3" bestFit="1" customWidth="1"/>
    <col min="11790" max="11792" width="8.19921875" style="3" customWidth="1"/>
    <col min="11793" max="11793" width="18.3984375" style="3" bestFit="1" customWidth="1"/>
    <col min="11794" max="11794" width="1.796875" style="3" customWidth="1"/>
    <col min="11795" max="11795" width="9.8984375" style="3" bestFit="1" customWidth="1"/>
    <col min="11796" max="11796" width="9.8984375" style="3" customWidth="1"/>
    <col min="11797" max="11797" width="9" style="3" bestFit="1" customWidth="1"/>
    <col min="11798" max="11799" width="8.69921875" style="3" customWidth="1"/>
    <col min="11800" max="11800" width="9" style="3" bestFit="1" customWidth="1"/>
    <col min="11801" max="11801" width="8.69921875" style="3" customWidth="1"/>
    <col min="11802" max="11802" width="1.796875" style="3" customWidth="1"/>
    <col min="11803" max="11803" width="5.296875" style="3" bestFit="1" customWidth="1"/>
    <col min="11804" max="11810" width="8.69921875" style="3" customWidth="1"/>
    <col min="11811" max="11811" width="11.796875" style="3" bestFit="1" customWidth="1"/>
    <col min="11812" max="11813" width="8.69921875" style="3" customWidth="1"/>
    <col min="11814" max="11814" width="1.796875" style="3" customWidth="1"/>
    <col min="11815" max="11815" width="5.296875" style="3" bestFit="1" customWidth="1"/>
    <col min="11816" max="11816" width="8.69921875" style="3" customWidth="1"/>
    <col min="11817" max="11817" width="9.3984375" style="3" bestFit="1" customWidth="1"/>
    <col min="11818" max="11818" width="8.69921875" style="3" customWidth="1"/>
    <col min="11819" max="11819" width="11.59765625" style="3" bestFit="1" customWidth="1"/>
    <col min="11820" max="11820" width="12.19921875" style="3" bestFit="1" customWidth="1"/>
    <col min="11821" max="11821" width="18.09765625" style="3" bestFit="1" customWidth="1"/>
    <col min="11822" max="11823" width="8.69921875" style="3" customWidth="1"/>
    <col min="11824" max="11824" width="1.796875" style="3" customWidth="1"/>
    <col min="11825" max="11825" width="5.296875" style="3" bestFit="1" customWidth="1"/>
    <col min="11826" max="11826" width="8.5" style="3" bestFit="1" customWidth="1"/>
    <col min="11827" max="11827" width="11.59765625" style="3" bestFit="1" customWidth="1"/>
    <col min="11828" max="12032" width="8.19921875" style="3"/>
    <col min="12033" max="12033" width="5.69921875" style="3" customWidth="1"/>
    <col min="12034" max="12034" width="8.19921875" style="3" customWidth="1"/>
    <col min="12035" max="12035" width="10.796875" style="3" bestFit="1" customWidth="1"/>
    <col min="12036" max="12038" width="3.59765625" style="3" customWidth="1"/>
    <col min="12039" max="12039" width="6.796875" style="3" bestFit="1" customWidth="1"/>
    <col min="12040" max="12040" width="5" style="3" bestFit="1" customWidth="1"/>
    <col min="12041" max="12041" width="10.3984375" style="3" bestFit="1" customWidth="1"/>
    <col min="12042" max="12042" width="10.69921875" style="3" bestFit="1" customWidth="1"/>
    <col min="12043" max="12043" width="1.796875" style="3" customWidth="1"/>
    <col min="12044" max="12044" width="12.8984375" style="3" bestFit="1" customWidth="1"/>
    <col min="12045" max="12045" width="11.296875" style="3" bestFit="1" customWidth="1"/>
    <col min="12046" max="12048" width="8.19921875" style="3" customWidth="1"/>
    <col min="12049" max="12049" width="18.3984375" style="3" bestFit="1" customWidth="1"/>
    <col min="12050" max="12050" width="1.796875" style="3" customWidth="1"/>
    <col min="12051" max="12051" width="9.8984375" style="3" bestFit="1" customWidth="1"/>
    <col min="12052" max="12052" width="9.8984375" style="3" customWidth="1"/>
    <col min="12053" max="12053" width="9" style="3" bestFit="1" customWidth="1"/>
    <col min="12054" max="12055" width="8.69921875" style="3" customWidth="1"/>
    <col min="12056" max="12056" width="9" style="3" bestFit="1" customWidth="1"/>
    <col min="12057" max="12057" width="8.69921875" style="3" customWidth="1"/>
    <col min="12058" max="12058" width="1.796875" style="3" customWidth="1"/>
    <col min="12059" max="12059" width="5.296875" style="3" bestFit="1" customWidth="1"/>
    <col min="12060" max="12066" width="8.69921875" style="3" customWidth="1"/>
    <col min="12067" max="12067" width="11.796875" style="3" bestFit="1" customWidth="1"/>
    <col min="12068" max="12069" width="8.69921875" style="3" customWidth="1"/>
    <col min="12070" max="12070" width="1.796875" style="3" customWidth="1"/>
    <col min="12071" max="12071" width="5.296875" style="3" bestFit="1" customWidth="1"/>
    <col min="12072" max="12072" width="8.69921875" style="3" customWidth="1"/>
    <col min="12073" max="12073" width="9.3984375" style="3" bestFit="1" customWidth="1"/>
    <col min="12074" max="12074" width="8.69921875" style="3" customWidth="1"/>
    <col min="12075" max="12075" width="11.59765625" style="3" bestFit="1" customWidth="1"/>
    <col min="12076" max="12076" width="12.19921875" style="3" bestFit="1" customWidth="1"/>
    <col min="12077" max="12077" width="18.09765625" style="3" bestFit="1" customWidth="1"/>
    <col min="12078" max="12079" width="8.69921875" style="3" customWidth="1"/>
    <col min="12080" max="12080" width="1.796875" style="3" customWidth="1"/>
    <col min="12081" max="12081" width="5.296875" style="3" bestFit="1" customWidth="1"/>
    <col min="12082" max="12082" width="8.5" style="3" bestFit="1" customWidth="1"/>
    <col min="12083" max="12083" width="11.59765625" style="3" bestFit="1" customWidth="1"/>
    <col min="12084" max="12288" width="8.19921875" style="3"/>
    <col min="12289" max="12289" width="5.69921875" style="3" customWidth="1"/>
    <col min="12290" max="12290" width="8.19921875" style="3" customWidth="1"/>
    <col min="12291" max="12291" width="10.796875" style="3" bestFit="1" customWidth="1"/>
    <col min="12292" max="12294" width="3.59765625" style="3" customWidth="1"/>
    <col min="12295" max="12295" width="6.796875" style="3" bestFit="1" customWidth="1"/>
    <col min="12296" max="12296" width="5" style="3" bestFit="1" customWidth="1"/>
    <col min="12297" max="12297" width="10.3984375" style="3" bestFit="1" customWidth="1"/>
    <col min="12298" max="12298" width="10.69921875" style="3" bestFit="1" customWidth="1"/>
    <col min="12299" max="12299" width="1.796875" style="3" customWidth="1"/>
    <col min="12300" max="12300" width="12.8984375" style="3" bestFit="1" customWidth="1"/>
    <col min="12301" max="12301" width="11.296875" style="3" bestFit="1" customWidth="1"/>
    <col min="12302" max="12304" width="8.19921875" style="3" customWidth="1"/>
    <col min="12305" max="12305" width="18.3984375" style="3" bestFit="1" customWidth="1"/>
    <col min="12306" max="12306" width="1.796875" style="3" customWidth="1"/>
    <col min="12307" max="12307" width="9.8984375" style="3" bestFit="1" customWidth="1"/>
    <col min="12308" max="12308" width="9.8984375" style="3" customWidth="1"/>
    <col min="12309" max="12309" width="9" style="3" bestFit="1" customWidth="1"/>
    <col min="12310" max="12311" width="8.69921875" style="3" customWidth="1"/>
    <col min="12312" max="12312" width="9" style="3" bestFit="1" customWidth="1"/>
    <col min="12313" max="12313" width="8.69921875" style="3" customWidth="1"/>
    <col min="12314" max="12314" width="1.796875" style="3" customWidth="1"/>
    <col min="12315" max="12315" width="5.296875" style="3" bestFit="1" customWidth="1"/>
    <col min="12316" max="12322" width="8.69921875" style="3" customWidth="1"/>
    <col min="12323" max="12323" width="11.796875" style="3" bestFit="1" customWidth="1"/>
    <col min="12324" max="12325" width="8.69921875" style="3" customWidth="1"/>
    <col min="12326" max="12326" width="1.796875" style="3" customWidth="1"/>
    <col min="12327" max="12327" width="5.296875" style="3" bestFit="1" customWidth="1"/>
    <col min="12328" max="12328" width="8.69921875" style="3" customWidth="1"/>
    <col min="12329" max="12329" width="9.3984375" style="3" bestFit="1" customWidth="1"/>
    <col min="12330" max="12330" width="8.69921875" style="3" customWidth="1"/>
    <col min="12331" max="12331" width="11.59765625" style="3" bestFit="1" customWidth="1"/>
    <col min="12332" max="12332" width="12.19921875" style="3" bestFit="1" customWidth="1"/>
    <col min="12333" max="12333" width="18.09765625" style="3" bestFit="1" customWidth="1"/>
    <col min="12334" max="12335" width="8.69921875" style="3" customWidth="1"/>
    <col min="12336" max="12336" width="1.796875" style="3" customWidth="1"/>
    <col min="12337" max="12337" width="5.296875" style="3" bestFit="1" customWidth="1"/>
    <col min="12338" max="12338" width="8.5" style="3" bestFit="1" customWidth="1"/>
    <col min="12339" max="12339" width="11.59765625" style="3" bestFit="1" customWidth="1"/>
    <col min="12340" max="12544" width="8.19921875" style="3"/>
    <col min="12545" max="12545" width="5.69921875" style="3" customWidth="1"/>
    <col min="12546" max="12546" width="8.19921875" style="3" customWidth="1"/>
    <col min="12547" max="12547" width="10.796875" style="3" bestFit="1" customWidth="1"/>
    <col min="12548" max="12550" width="3.59765625" style="3" customWidth="1"/>
    <col min="12551" max="12551" width="6.796875" style="3" bestFit="1" customWidth="1"/>
    <col min="12552" max="12552" width="5" style="3" bestFit="1" customWidth="1"/>
    <col min="12553" max="12553" width="10.3984375" style="3" bestFit="1" customWidth="1"/>
    <col min="12554" max="12554" width="10.69921875" style="3" bestFit="1" customWidth="1"/>
    <col min="12555" max="12555" width="1.796875" style="3" customWidth="1"/>
    <col min="12556" max="12556" width="12.8984375" style="3" bestFit="1" customWidth="1"/>
    <col min="12557" max="12557" width="11.296875" style="3" bestFit="1" customWidth="1"/>
    <col min="12558" max="12560" width="8.19921875" style="3" customWidth="1"/>
    <col min="12561" max="12561" width="18.3984375" style="3" bestFit="1" customWidth="1"/>
    <col min="12562" max="12562" width="1.796875" style="3" customWidth="1"/>
    <col min="12563" max="12563" width="9.8984375" style="3" bestFit="1" customWidth="1"/>
    <col min="12564" max="12564" width="9.8984375" style="3" customWidth="1"/>
    <col min="12565" max="12565" width="9" style="3" bestFit="1" customWidth="1"/>
    <col min="12566" max="12567" width="8.69921875" style="3" customWidth="1"/>
    <col min="12568" max="12568" width="9" style="3" bestFit="1" customWidth="1"/>
    <col min="12569" max="12569" width="8.69921875" style="3" customWidth="1"/>
    <col min="12570" max="12570" width="1.796875" style="3" customWidth="1"/>
    <col min="12571" max="12571" width="5.296875" style="3" bestFit="1" customWidth="1"/>
    <col min="12572" max="12578" width="8.69921875" style="3" customWidth="1"/>
    <col min="12579" max="12579" width="11.796875" style="3" bestFit="1" customWidth="1"/>
    <col min="12580" max="12581" width="8.69921875" style="3" customWidth="1"/>
    <col min="12582" max="12582" width="1.796875" style="3" customWidth="1"/>
    <col min="12583" max="12583" width="5.296875" style="3" bestFit="1" customWidth="1"/>
    <col min="12584" max="12584" width="8.69921875" style="3" customWidth="1"/>
    <col min="12585" max="12585" width="9.3984375" style="3" bestFit="1" customWidth="1"/>
    <col min="12586" max="12586" width="8.69921875" style="3" customWidth="1"/>
    <col min="12587" max="12587" width="11.59765625" style="3" bestFit="1" customWidth="1"/>
    <col min="12588" max="12588" width="12.19921875" style="3" bestFit="1" customWidth="1"/>
    <col min="12589" max="12589" width="18.09765625" style="3" bestFit="1" customWidth="1"/>
    <col min="12590" max="12591" width="8.69921875" style="3" customWidth="1"/>
    <col min="12592" max="12592" width="1.796875" style="3" customWidth="1"/>
    <col min="12593" max="12593" width="5.296875" style="3" bestFit="1" customWidth="1"/>
    <col min="12594" max="12594" width="8.5" style="3" bestFit="1" customWidth="1"/>
    <col min="12595" max="12595" width="11.59765625" style="3" bestFit="1" customWidth="1"/>
    <col min="12596" max="12800" width="8.19921875" style="3"/>
    <col min="12801" max="12801" width="5.69921875" style="3" customWidth="1"/>
    <col min="12802" max="12802" width="8.19921875" style="3" customWidth="1"/>
    <col min="12803" max="12803" width="10.796875" style="3" bestFit="1" customWidth="1"/>
    <col min="12804" max="12806" width="3.59765625" style="3" customWidth="1"/>
    <col min="12807" max="12807" width="6.796875" style="3" bestFit="1" customWidth="1"/>
    <col min="12808" max="12808" width="5" style="3" bestFit="1" customWidth="1"/>
    <col min="12809" max="12809" width="10.3984375" style="3" bestFit="1" customWidth="1"/>
    <col min="12810" max="12810" width="10.69921875" style="3" bestFit="1" customWidth="1"/>
    <col min="12811" max="12811" width="1.796875" style="3" customWidth="1"/>
    <col min="12812" max="12812" width="12.8984375" style="3" bestFit="1" customWidth="1"/>
    <col min="12813" max="12813" width="11.296875" style="3" bestFit="1" customWidth="1"/>
    <col min="12814" max="12816" width="8.19921875" style="3" customWidth="1"/>
    <col min="12817" max="12817" width="18.3984375" style="3" bestFit="1" customWidth="1"/>
    <col min="12818" max="12818" width="1.796875" style="3" customWidth="1"/>
    <col min="12819" max="12819" width="9.8984375" style="3" bestFit="1" customWidth="1"/>
    <col min="12820" max="12820" width="9.8984375" style="3" customWidth="1"/>
    <col min="12821" max="12821" width="9" style="3" bestFit="1" customWidth="1"/>
    <col min="12822" max="12823" width="8.69921875" style="3" customWidth="1"/>
    <col min="12824" max="12824" width="9" style="3" bestFit="1" customWidth="1"/>
    <col min="12825" max="12825" width="8.69921875" style="3" customWidth="1"/>
    <col min="12826" max="12826" width="1.796875" style="3" customWidth="1"/>
    <col min="12827" max="12827" width="5.296875" style="3" bestFit="1" customWidth="1"/>
    <col min="12828" max="12834" width="8.69921875" style="3" customWidth="1"/>
    <col min="12835" max="12835" width="11.796875" style="3" bestFit="1" customWidth="1"/>
    <col min="12836" max="12837" width="8.69921875" style="3" customWidth="1"/>
    <col min="12838" max="12838" width="1.796875" style="3" customWidth="1"/>
    <col min="12839" max="12839" width="5.296875" style="3" bestFit="1" customWidth="1"/>
    <col min="12840" max="12840" width="8.69921875" style="3" customWidth="1"/>
    <col min="12841" max="12841" width="9.3984375" style="3" bestFit="1" customWidth="1"/>
    <col min="12842" max="12842" width="8.69921875" style="3" customWidth="1"/>
    <col min="12843" max="12843" width="11.59765625" style="3" bestFit="1" customWidth="1"/>
    <col min="12844" max="12844" width="12.19921875" style="3" bestFit="1" customWidth="1"/>
    <col min="12845" max="12845" width="18.09765625" style="3" bestFit="1" customWidth="1"/>
    <col min="12846" max="12847" width="8.69921875" style="3" customWidth="1"/>
    <col min="12848" max="12848" width="1.796875" style="3" customWidth="1"/>
    <col min="12849" max="12849" width="5.296875" style="3" bestFit="1" customWidth="1"/>
    <col min="12850" max="12850" width="8.5" style="3" bestFit="1" customWidth="1"/>
    <col min="12851" max="12851" width="11.59765625" style="3" bestFit="1" customWidth="1"/>
    <col min="12852" max="13056" width="8.19921875" style="3"/>
    <col min="13057" max="13057" width="5.69921875" style="3" customWidth="1"/>
    <col min="13058" max="13058" width="8.19921875" style="3" customWidth="1"/>
    <col min="13059" max="13059" width="10.796875" style="3" bestFit="1" customWidth="1"/>
    <col min="13060" max="13062" width="3.59765625" style="3" customWidth="1"/>
    <col min="13063" max="13063" width="6.796875" style="3" bestFit="1" customWidth="1"/>
    <col min="13064" max="13064" width="5" style="3" bestFit="1" customWidth="1"/>
    <col min="13065" max="13065" width="10.3984375" style="3" bestFit="1" customWidth="1"/>
    <col min="13066" max="13066" width="10.69921875" style="3" bestFit="1" customWidth="1"/>
    <col min="13067" max="13067" width="1.796875" style="3" customWidth="1"/>
    <col min="13068" max="13068" width="12.8984375" style="3" bestFit="1" customWidth="1"/>
    <col min="13069" max="13069" width="11.296875" style="3" bestFit="1" customWidth="1"/>
    <col min="13070" max="13072" width="8.19921875" style="3" customWidth="1"/>
    <col min="13073" max="13073" width="18.3984375" style="3" bestFit="1" customWidth="1"/>
    <col min="13074" max="13074" width="1.796875" style="3" customWidth="1"/>
    <col min="13075" max="13075" width="9.8984375" style="3" bestFit="1" customWidth="1"/>
    <col min="13076" max="13076" width="9.8984375" style="3" customWidth="1"/>
    <col min="13077" max="13077" width="9" style="3" bestFit="1" customWidth="1"/>
    <col min="13078" max="13079" width="8.69921875" style="3" customWidth="1"/>
    <col min="13080" max="13080" width="9" style="3" bestFit="1" customWidth="1"/>
    <col min="13081" max="13081" width="8.69921875" style="3" customWidth="1"/>
    <col min="13082" max="13082" width="1.796875" style="3" customWidth="1"/>
    <col min="13083" max="13083" width="5.296875" style="3" bestFit="1" customWidth="1"/>
    <col min="13084" max="13090" width="8.69921875" style="3" customWidth="1"/>
    <col min="13091" max="13091" width="11.796875" style="3" bestFit="1" customWidth="1"/>
    <col min="13092" max="13093" width="8.69921875" style="3" customWidth="1"/>
    <col min="13094" max="13094" width="1.796875" style="3" customWidth="1"/>
    <col min="13095" max="13095" width="5.296875" style="3" bestFit="1" customWidth="1"/>
    <col min="13096" max="13096" width="8.69921875" style="3" customWidth="1"/>
    <col min="13097" max="13097" width="9.3984375" style="3" bestFit="1" customWidth="1"/>
    <col min="13098" max="13098" width="8.69921875" style="3" customWidth="1"/>
    <col min="13099" max="13099" width="11.59765625" style="3" bestFit="1" customWidth="1"/>
    <col min="13100" max="13100" width="12.19921875" style="3" bestFit="1" customWidth="1"/>
    <col min="13101" max="13101" width="18.09765625" style="3" bestFit="1" customWidth="1"/>
    <col min="13102" max="13103" width="8.69921875" style="3" customWidth="1"/>
    <col min="13104" max="13104" width="1.796875" style="3" customWidth="1"/>
    <col min="13105" max="13105" width="5.296875" style="3" bestFit="1" customWidth="1"/>
    <col min="13106" max="13106" width="8.5" style="3" bestFit="1" customWidth="1"/>
    <col min="13107" max="13107" width="11.59765625" style="3" bestFit="1" customWidth="1"/>
    <col min="13108" max="13312" width="8.19921875" style="3"/>
    <col min="13313" max="13313" width="5.69921875" style="3" customWidth="1"/>
    <col min="13314" max="13314" width="8.19921875" style="3" customWidth="1"/>
    <col min="13315" max="13315" width="10.796875" style="3" bestFit="1" customWidth="1"/>
    <col min="13316" max="13318" width="3.59765625" style="3" customWidth="1"/>
    <col min="13319" max="13319" width="6.796875" style="3" bestFit="1" customWidth="1"/>
    <col min="13320" max="13320" width="5" style="3" bestFit="1" customWidth="1"/>
    <col min="13321" max="13321" width="10.3984375" style="3" bestFit="1" customWidth="1"/>
    <col min="13322" max="13322" width="10.69921875" style="3" bestFit="1" customWidth="1"/>
    <col min="13323" max="13323" width="1.796875" style="3" customWidth="1"/>
    <col min="13324" max="13324" width="12.8984375" style="3" bestFit="1" customWidth="1"/>
    <col min="13325" max="13325" width="11.296875" style="3" bestFit="1" customWidth="1"/>
    <col min="13326" max="13328" width="8.19921875" style="3" customWidth="1"/>
    <col min="13329" max="13329" width="18.3984375" style="3" bestFit="1" customWidth="1"/>
    <col min="13330" max="13330" width="1.796875" style="3" customWidth="1"/>
    <col min="13331" max="13331" width="9.8984375" style="3" bestFit="1" customWidth="1"/>
    <col min="13332" max="13332" width="9.8984375" style="3" customWidth="1"/>
    <col min="13333" max="13333" width="9" style="3" bestFit="1" customWidth="1"/>
    <col min="13334" max="13335" width="8.69921875" style="3" customWidth="1"/>
    <col min="13336" max="13336" width="9" style="3" bestFit="1" customWidth="1"/>
    <col min="13337" max="13337" width="8.69921875" style="3" customWidth="1"/>
    <col min="13338" max="13338" width="1.796875" style="3" customWidth="1"/>
    <col min="13339" max="13339" width="5.296875" style="3" bestFit="1" customWidth="1"/>
    <col min="13340" max="13346" width="8.69921875" style="3" customWidth="1"/>
    <col min="13347" max="13347" width="11.796875" style="3" bestFit="1" customWidth="1"/>
    <col min="13348" max="13349" width="8.69921875" style="3" customWidth="1"/>
    <col min="13350" max="13350" width="1.796875" style="3" customWidth="1"/>
    <col min="13351" max="13351" width="5.296875" style="3" bestFit="1" customWidth="1"/>
    <col min="13352" max="13352" width="8.69921875" style="3" customWidth="1"/>
    <col min="13353" max="13353" width="9.3984375" style="3" bestFit="1" customWidth="1"/>
    <col min="13354" max="13354" width="8.69921875" style="3" customWidth="1"/>
    <col min="13355" max="13355" width="11.59765625" style="3" bestFit="1" customWidth="1"/>
    <col min="13356" max="13356" width="12.19921875" style="3" bestFit="1" customWidth="1"/>
    <col min="13357" max="13357" width="18.09765625" style="3" bestFit="1" customWidth="1"/>
    <col min="13358" max="13359" width="8.69921875" style="3" customWidth="1"/>
    <col min="13360" max="13360" width="1.796875" style="3" customWidth="1"/>
    <col min="13361" max="13361" width="5.296875" style="3" bestFit="1" customWidth="1"/>
    <col min="13362" max="13362" width="8.5" style="3" bestFit="1" customWidth="1"/>
    <col min="13363" max="13363" width="11.59765625" style="3" bestFit="1" customWidth="1"/>
    <col min="13364" max="13568" width="8.19921875" style="3"/>
    <col min="13569" max="13569" width="5.69921875" style="3" customWidth="1"/>
    <col min="13570" max="13570" width="8.19921875" style="3" customWidth="1"/>
    <col min="13571" max="13571" width="10.796875" style="3" bestFit="1" customWidth="1"/>
    <col min="13572" max="13574" width="3.59765625" style="3" customWidth="1"/>
    <col min="13575" max="13575" width="6.796875" style="3" bestFit="1" customWidth="1"/>
    <col min="13576" max="13576" width="5" style="3" bestFit="1" customWidth="1"/>
    <col min="13577" max="13577" width="10.3984375" style="3" bestFit="1" customWidth="1"/>
    <col min="13578" max="13578" width="10.69921875" style="3" bestFit="1" customWidth="1"/>
    <col min="13579" max="13579" width="1.796875" style="3" customWidth="1"/>
    <col min="13580" max="13580" width="12.8984375" style="3" bestFit="1" customWidth="1"/>
    <col min="13581" max="13581" width="11.296875" style="3" bestFit="1" customWidth="1"/>
    <col min="13582" max="13584" width="8.19921875" style="3" customWidth="1"/>
    <col min="13585" max="13585" width="18.3984375" style="3" bestFit="1" customWidth="1"/>
    <col min="13586" max="13586" width="1.796875" style="3" customWidth="1"/>
    <col min="13587" max="13587" width="9.8984375" style="3" bestFit="1" customWidth="1"/>
    <col min="13588" max="13588" width="9.8984375" style="3" customWidth="1"/>
    <col min="13589" max="13589" width="9" style="3" bestFit="1" customWidth="1"/>
    <col min="13590" max="13591" width="8.69921875" style="3" customWidth="1"/>
    <col min="13592" max="13592" width="9" style="3" bestFit="1" customWidth="1"/>
    <col min="13593" max="13593" width="8.69921875" style="3" customWidth="1"/>
    <col min="13594" max="13594" width="1.796875" style="3" customWidth="1"/>
    <col min="13595" max="13595" width="5.296875" style="3" bestFit="1" customWidth="1"/>
    <col min="13596" max="13602" width="8.69921875" style="3" customWidth="1"/>
    <col min="13603" max="13603" width="11.796875" style="3" bestFit="1" customWidth="1"/>
    <col min="13604" max="13605" width="8.69921875" style="3" customWidth="1"/>
    <col min="13606" max="13606" width="1.796875" style="3" customWidth="1"/>
    <col min="13607" max="13607" width="5.296875" style="3" bestFit="1" customWidth="1"/>
    <col min="13608" max="13608" width="8.69921875" style="3" customWidth="1"/>
    <col min="13609" max="13609" width="9.3984375" style="3" bestFit="1" customWidth="1"/>
    <col min="13610" max="13610" width="8.69921875" style="3" customWidth="1"/>
    <col min="13611" max="13611" width="11.59765625" style="3" bestFit="1" customWidth="1"/>
    <col min="13612" max="13612" width="12.19921875" style="3" bestFit="1" customWidth="1"/>
    <col min="13613" max="13613" width="18.09765625" style="3" bestFit="1" customWidth="1"/>
    <col min="13614" max="13615" width="8.69921875" style="3" customWidth="1"/>
    <col min="13616" max="13616" width="1.796875" style="3" customWidth="1"/>
    <col min="13617" max="13617" width="5.296875" style="3" bestFit="1" customWidth="1"/>
    <col min="13618" max="13618" width="8.5" style="3" bestFit="1" customWidth="1"/>
    <col min="13619" max="13619" width="11.59765625" style="3" bestFit="1" customWidth="1"/>
    <col min="13620" max="13824" width="8.19921875" style="3"/>
    <col min="13825" max="13825" width="5.69921875" style="3" customWidth="1"/>
    <col min="13826" max="13826" width="8.19921875" style="3" customWidth="1"/>
    <col min="13827" max="13827" width="10.796875" style="3" bestFit="1" customWidth="1"/>
    <col min="13828" max="13830" width="3.59765625" style="3" customWidth="1"/>
    <col min="13831" max="13831" width="6.796875" style="3" bestFit="1" customWidth="1"/>
    <col min="13832" max="13832" width="5" style="3" bestFit="1" customWidth="1"/>
    <col min="13833" max="13833" width="10.3984375" style="3" bestFit="1" customWidth="1"/>
    <col min="13834" max="13834" width="10.69921875" style="3" bestFit="1" customWidth="1"/>
    <col min="13835" max="13835" width="1.796875" style="3" customWidth="1"/>
    <col min="13836" max="13836" width="12.8984375" style="3" bestFit="1" customWidth="1"/>
    <col min="13837" max="13837" width="11.296875" style="3" bestFit="1" customWidth="1"/>
    <col min="13838" max="13840" width="8.19921875" style="3" customWidth="1"/>
    <col min="13841" max="13841" width="18.3984375" style="3" bestFit="1" customWidth="1"/>
    <col min="13842" max="13842" width="1.796875" style="3" customWidth="1"/>
    <col min="13843" max="13843" width="9.8984375" style="3" bestFit="1" customWidth="1"/>
    <col min="13844" max="13844" width="9.8984375" style="3" customWidth="1"/>
    <col min="13845" max="13845" width="9" style="3" bestFit="1" customWidth="1"/>
    <col min="13846" max="13847" width="8.69921875" style="3" customWidth="1"/>
    <col min="13848" max="13848" width="9" style="3" bestFit="1" customWidth="1"/>
    <col min="13849" max="13849" width="8.69921875" style="3" customWidth="1"/>
    <col min="13850" max="13850" width="1.796875" style="3" customWidth="1"/>
    <col min="13851" max="13851" width="5.296875" style="3" bestFit="1" customWidth="1"/>
    <col min="13852" max="13858" width="8.69921875" style="3" customWidth="1"/>
    <col min="13859" max="13859" width="11.796875" style="3" bestFit="1" customWidth="1"/>
    <col min="13860" max="13861" width="8.69921875" style="3" customWidth="1"/>
    <col min="13862" max="13862" width="1.796875" style="3" customWidth="1"/>
    <col min="13863" max="13863" width="5.296875" style="3" bestFit="1" customWidth="1"/>
    <col min="13864" max="13864" width="8.69921875" style="3" customWidth="1"/>
    <col min="13865" max="13865" width="9.3984375" style="3" bestFit="1" customWidth="1"/>
    <col min="13866" max="13866" width="8.69921875" style="3" customWidth="1"/>
    <col min="13867" max="13867" width="11.59765625" style="3" bestFit="1" customWidth="1"/>
    <col min="13868" max="13868" width="12.19921875" style="3" bestFit="1" customWidth="1"/>
    <col min="13869" max="13869" width="18.09765625" style="3" bestFit="1" customWidth="1"/>
    <col min="13870" max="13871" width="8.69921875" style="3" customWidth="1"/>
    <col min="13872" max="13872" width="1.796875" style="3" customWidth="1"/>
    <col min="13873" max="13873" width="5.296875" style="3" bestFit="1" customWidth="1"/>
    <col min="13874" max="13874" width="8.5" style="3" bestFit="1" customWidth="1"/>
    <col min="13875" max="13875" width="11.59765625" style="3" bestFit="1" customWidth="1"/>
    <col min="13876" max="14080" width="8.19921875" style="3"/>
    <col min="14081" max="14081" width="5.69921875" style="3" customWidth="1"/>
    <col min="14082" max="14082" width="8.19921875" style="3" customWidth="1"/>
    <col min="14083" max="14083" width="10.796875" style="3" bestFit="1" customWidth="1"/>
    <col min="14084" max="14086" width="3.59765625" style="3" customWidth="1"/>
    <col min="14087" max="14087" width="6.796875" style="3" bestFit="1" customWidth="1"/>
    <col min="14088" max="14088" width="5" style="3" bestFit="1" customWidth="1"/>
    <col min="14089" max="14089" width="10.3984375" style="3" bestFit="1" customWidth="1"/>
    <col min="14090" max="14090" width="10.69921875" style="3" bestFit="1" customWidth="1"/>
    <col min="14091" max="14091" width="1.796875" style="3" customWidth="1"/>
    <col min="14092" max="14092" width="12.8984375" style="3" bestFit="1" customWidth="1"/>
    <col min="14093" max="14093" width="11.296875" style="3" bestFit="1" customWidth="1"/>
    <col min="14094" max="14096" width="8.19921875" style="3" customWidth="1"/>
    <col min="14097" max="14097" width="18.3984375" style="3" bestFit="1" customWidth="1"/>
    <col min="14098" max="14098" width="1.796875" style="3" customWidth="1"/>
    <col min="14099" max="14099" width="9.8984375" style="3" bestFit="1" customWidth="1"/>
    <col min="14100" max="14100" width="9.8984375" style="3" customWidth="1"/>
    <col min="14101" max="14101" width="9" style="3" bestFit="1" customWidth="1"/>
    <col min="14102" max="14103" width="8.69921875" style="3" customWidth="1"/>
    <col min="14104" max="14104" width="9" style="3" bestFit="1" customWidth="1"/>
    <col min="14105" max="14105" width="8.69921875" style="3" customWidth="1"/>
    <col min="14106" max="14106" width="1.796875" style="3" customWidth="1"/>
    <col min="14107" max="14107" width="5.296875" style="3" bestFit="1" customWidth="1"/>
    <col min="14108" max="14114" width="8.69921875" style="3" customWidth="1"/>
    <col min="14115" max="14115" width="11.796875" style="3" bestFit="1" customWidth="1"/>
    <col min="14116" max="14117" width="8.69921875" style="3" customWidth="1"/>
    <col min="14118" max="14118" width="1.796875" style="3" customWidth="1"/>
    <col min="14119" max="14119" width="5.296875" style="3" bestFit="1" customWidth="1"/>
    <col min="14120" max="14120" width="8.69921875" style="3" customWidth="1"/>
    <col min="14121" max="14121" width="9.3984375" style="3" bestFit="1" customWidth="1"/>
    <col min="14122" max="14122" width="8.69921875" style="3" customWidth="1"/>
    <col min="14123" max="14123" width="11.59765625" style="3" bestFit="1" customWidth="1"/>
    <col min="14124" max="14124" width="12.19921875" style="3" bestFit="1" customWidth="1"/>
    <col min="14125" max="14125" width="18.09765625" style="3" bestFit="1" customWidth="1"/>
    <col min="14126" max="14127" width="8.69921875" style="3" customWidth="1"/>
    <col min="14128" max="14128" width="1.796875" style="3" customWidth="1"/>
    <col min="14129" max="14129" width="5.296875" style="3" bestFit="1" customWidth="1"/>
    <col min="14130" max="14130" width="8.5" style="3" bestFit="1" customWidth="1"/>
    <col min="14131" max="14131" width="11.59765625" style="3" bestFit="1" customWidth="1"/>
    <col min="14132" max="14336" width="8.19921875" style="3"/>
    <col min="14337" max="14337" width="5.69921875" style="3" customWidth="1"/>
    <col min="14338" max="14338" width="8.19921875" style="3" customWidth="1"/>
    <col min="14339" max="14339" width="10.796875" style="3" bestFit="1" customWidth="1"/>
    <col min="14340" max="14342" width="3.59765625" style="3" customWidth="1"/>
    <col min="14343" max="14343" width="6.796875" style="3" bestFit="1" customWidth="1"/>
    <col min="14344" max="14344" width="5" style="3" bestFit="1" customWidth="1"/>
    <col min="14345" max="14345" width="10.3984375" style="3" bestFit="1" customWidth="1"/>
    <col min="14346" max="14346" width="10.69921875" style="3" bestFit="1" customWidth="1"/>
    <col min="14347" max="14347" width="1.796875" style="3" customWidth="1"/>
    <col min="14348" max="14348" width="12.8984375" style="3" bestFit="1" customWidth="1"/>
    <col min="14349" max="14349" width="11.296875" style="3" bestFit="1" customWidth="1"/>
    <col min="14350" max="14352" width="8.19921875" style="3" customWidth="1"/>
    <col min="14353" max="14353" width="18.3984375" style="3" bestFit="1" customWidth="1"/>
    <col min="14354" max="14354" width="1.796875" style="3" customWidth="1"/>
    <col min="14355" max="14355" width="9.8984375" style="3" bestFit="1" customWidth="1"/>
    <col min="14356" max="14356" width="9.8984375" style="3" customWidth="1"/>
    <col min="14357" max="14357" width="9" style="3" bestFit="1" customWidth="1"/>
    <col min="14358" max="14359" width="8.69921875" style="3" customWidth="1"/>
    <col min="14360" max="14360" width="9" style="3" bestFit="1" customWidth="1"/>
    <col min="14361" max="14361" width="8.69921875" style="3" customWidth="1"/>
    <col min="14362" max="14362" width="1.796875" style="3" customWidth="1"/>
    <col min="14363" max="14363" width="5.296875" style="3" bestFit="1" customWidth="1"/>
    <col min="14364" max="14370" width="8.69921875" style="3" customWidth="1"/>
    <col min="14371" max="14371" width="11.796875" style="3" bestFit="1" customWidth="1"/>
    <col min="14372" max="14373" width="8.69921875" style="3" customWidth="1"/>
    <col min="14374" max="14374" width="1.796875" style="3" customWidth="1"/>
    <col min="14375" max="14375" width="5.296875" style="3" bestFit="1" customWidth="1"/>
    <col min="14376" max="14376" width="8.69921875" style="3" customWidth="1"/>
    <col min="14377" max="14377" width="9.3984375" style="3" bestFit="1" customWidth="1"/>
    <col min="14378" max="14378" width="8.69921875" style="3" customWidth="1"/>
    <col min="14379" max="14379" width="11.59765625" style="3" bestFit="1" customWidth="1"/>
    <col min="14380" max="14380" width="12.19921875" style="3" bestFit="1" customWidth="1"/>
    <col min="14381" max="14381" width="18.09765625" style="3" bestFit="1" customWidth="1"/>
    <col min="14382" max="14383" width="8.69921875" style="3" customWidth="1"/>
    <col min="14384" max="14384" width="1.796875" style="3" customWidth="1"/>
    <col min="14385" max="14385" width="5.296875" style="3" bestFit="1" customWidth="1"/>
    <col min="14386" max="14386" width="8.5" style="3" bestFit="1" customWidth="1"/>
    <col min="14387" max="14387" width="11.59765625" style="3" bestFit="1" customWidth="1"/>
    <col min="14388" max="14592" width="8.19921875" style="3"/>
    <col min="14593" max="14593" width="5.69921875" style="3" customWidth="1"/>
    <col min="14594" max="14594" width="8.19921875" style="3" customWidth="1"/>
    <col min="14595" max="14595" width="10.796875" style="3" bestFit="1" customWidth="1"/>
    <col min="14596" max="14598" width="3.59765625" style="3" customWidth="1"/>
    <col min="14599" max="14599" width="6.796875" style="3" bestFit="1" customWidth="1"/>
    <col min="14600" max="14600" width="5" style="3" bestFit="1" customWidth="1"/>
    <col min="14601" max="14601" width="10.3984375" style="3" bestFit="1" customWidth="1"/>
    <col min="14602" max="14602" width="10.69921875" style="3" bestFit="1" customWidth="1"/>
    <col min="14603" max="14603" width="1.796875" style="3" customWidth="1"/>
    <col min="14604" max="14604" width="12.8984375" style="3" bestFit="1" customWidth="1"/>
    <col min="14605" max="14605" width="11.296875" style="3" bestFit="1" customWidth="1"/>
    <col min="14606" max="14608" width="8.19921875" style="3" customWidth="1"/>
    <col min="14609" max="14609" width="18.3984375" style="3" bestFit="1" customWidth="1"/>
    <col min="14610" max="14610" width="1.796875" style="3" customWidth="1"/>
    <col min="14611" max="14611" width="9.8984375" style="3" bestFit="1" customWidth="1"/>
    <col min="14612" max="14612" width="9.8984375" style="3" customWidth="1"/>
    <col min="14613" max="14613" width="9" style="3" bestFit="1" customWidth="1"/>
    <col min="14614" max="14615" width="8.69921875" style="3" customWidth="1"/>
    <col min="14616" max="14616" width="9" style="3" bestFit="1" customWidth="1"/>
    <col min="14617" max="14617" width="8.69921875" style="3" customWidth="1"/>
    <col min="14618" max="14618" width="1.796875" style="3" customWidth="1"/>
    <col min="14619" max="14619" width="5.296875" style="3" bestFit="1" customWidth="1"/>
    <col min="14620" max="14626" width="8.69921875" style="3" customWidth="1"/>
    <col min="14627" max="14627" width="11.796875" style="3" bestFit="1" customWidth="1"/>
    <col min="14628" max="14629" width="8.69921875" style="3" customWidth="1"/>
    <col min="14630" max="14630" width="1.796875" style="3" customWidth="1"/>
    <col min="14631" max="14631" width="5.296875" style="3" bestFit="1" customWidth="1"/>
    <col min="14632" max="14632" width="8.69921875" style="3" customWidth="1"/>
    <col min="14633" max="14633" width="9.3984375" style="3" bestFit="1" customWidth="1"/>
    <col min="14634" max="14634" width="8.69921875" style="3" customWidth="1"/>
    <col min="14635" max="14635" width="11.59765625" style="3" bestFit="1" customWidth="1"/>
    <col min="14636" max="14636" width="12.19921875" style="3" bestFit="1" customWidth="1"/>
    <col min="14637" max="14637" width="18.09765625" style="3" bestFit="1" customWidth="1"/>
    <col min="14638" max="14639" width="8.69921875" style="3" customWidth="1"/>
    <col min="14640" max="14640" width="1.796875" style="3" customWidth="1"/>
    <col min="14641" max="14641" width="5.296875" style="3" bestFit="1" customWidth="1"/>
    <col min="14642" max="14642" width="8.5" style="3" bestFit="1" customWidth="1"/>
    <col min="14643" max="14643" width="11.59765625" style="3" bestFit="1" customWidth="1"/>
    <col min="14644" max="14848" width="8.19921875" style="3"/>
    <col min="14849" max="14849" width="5.69921875" style="3" customWidth="1"/>
    <col min="14850" max="14850" width="8.19921875" style="3" customWidth="1"/>
    <col min="14851" max="14851" width="10.796875" style="3" bestFit="1" customWidth="1"/>
    <col min="14852" max="14854" width="3.59765625" style="3" customWidth="1"/>
    <col min="14855" max="14855" width="6.796875" style="3" bestFit="1" customWidth="1"/>
    <col min="14856" max="14856" width="5" style="3" bestFit="1" customWidth="1"/>
    <col min="14857" max="14857" width="10.3984375" style="3" bestFit="1" customWidth="1"/>
    <col min="14858" max="14858" width="10.69921875" style="3" bestFit="1" customWidth="1"/>
    <col min="14859" max="14859" width="1.796875" style="3" customWidth="1"/>
    <col min="14860" max="14860" width="12.8984375" style="3" bestFit="1" customWidth="1"/>
    <col min="14861" max="14861" width="11.296875" style="3" bestFit="1" customWidth="1"/>
    <col min="14862" max="14864" width="8.19921875" style="3" customWidth="1"/>
    <col min="14865" max="14865" width="18.3984375" style="3" bestFit="1" customWidth="1"/>
    <col min="14866" max="14866" width="1.796875" style="3" customWidth="1"/>
    <col min="14867" max="14867" width="9.8984375" style="3" bestFit="1" customWidth="1"/>
    <col min="14868" max="14868" width="9.8984375" style="3" customWidth="1"/>
    <col min="14869" max="14869" width="9" style="3" bestFit="1" customWidth="1"/>
    <col min="14870" max="14871" width="8.69921875" style="3" customWidth="1"/>
    <col min="14872" max="14872" width="9" style="3" bestFit="1" customWidth="1"/>
    <col min="14873" max="14873" width="8.69921875" style="3" customWidth="1"/>
    <col min="14874" max="14874" width="1.796875" style="3" customWidth="1"/>
    <col min="14875" max="14875" width="5.296875" style="3" bestFit="1" customWidth="1"/>
    <col min="14876" max="14882" width="8.69921875" style="3" customWidth="1"/>
    <col min="14883" max="14883" width="11.796875" style="3" bestFit="1" customWidth="1"/>
    <col min="14884" max="14885" width="8.69921875" style="3" customWidth="1"/>
    <col min="14886" max="14886" width="1.796875" style="3" customWidth="1"/>
    <col min="14887" max="14887" width="5.296875" style="3" bestFit="1" customWidth="1"/>
    <col min="14888" max="14888" width="8.69921875" style="3" customWidth="1"/>
    <col min="14889" max="14889" width="9.3984375" style="3" bestFit="1" customWidth="1"/>
    <col min="14890" max="14890" width="8.69921875" style="3" customWidth="1"/>
    <col min="14891" max="14891" width="11.59765625" style="3" bestFit="1" customWidth="1"/>
    <col min="14892" max="14892" width="12.19921875" style="3" bestFit="1" customWidth="1"/>
    <col min="14893" max="14893" width="18.09765625" style="3" bestFit="1" customWidth="1"/>
    <col min="14894" max="14895" width="8.69921875" style="3" customWidth="1"/>
    <col min="14896" max="14896" width="1.796875" style="3" customWidth="1"/>
    <col min="14897" max="14897" width="5.296875" style="3" bestFit="1" customWidth="1"/>
    <col min="14898" max="14898" width="8.5" style="3" bestFit="1" customWidth="1"/>
    <col min="14899" max="14899" width="11.59765625" style="3" bestFit="1" customWidth="1"/>
    <col min="14900" max="15104" width="8.19921875" style="3"/>
    <col min="15105" max="15105" width="5.69921875" style="3" customWidth="1"/>
    <col min="15106" max="15106" width="8.19921875" style="3" customWidth="1"/>
    <col min="15107" max="15107" width="10.796875" style="3" bestFit="1" customWidth="1"/>
    <col min="15108" max="15110" width="3.59765625" style="3" customWidth="1"/>
    <col min="15111" max="15111" width="6.796875" style="3" bestFit="1" customWidth="1"/>
    <col min="15112" max="15112" width="5" style="3" bestFit="1" customWidth="1"/>
    <col min="15113" max="15113" width="10.3984375" style="3" bestFit="1" customWidth="1"/>
    <col min="15114" max="15114" width="10.69921875" style="3" bestFit="1" customWidth="1"/>
    <col min="15115" max="15115" width="1.796875" style="3" customWidth="1"/>
    <col min="15116" max="15116" width="12.8984375" style="3" bestFit="1" customWidth="1"/>
    <col min="15117" max="15117" width="11.296875" style="3" bestFit="1" customWidth="1"/>
    <col min="15118" max="15120" width="8.19921875" style="3" customWidth="1"/>
    <col min="15121" max="15121" width="18.3984375" style="3" bestFit="1" customWidth="1"/>
    <col min="15122" max="15122" width="1.796875" style="3" customWidth="1"/>
    <col min="15123" max="15123" width="9.8984375" style="3" bestFit="1" customWidth="1"/>
    <col min="15124" max="15124" width="9.8984375" style="3" customWidth="1"/>
    <col min="15125" max="15125" width="9" style="3" bestFit="1" customWidth="1"/>
    <col min="15126" max="15127" width="8.69921875" style="3" customWidth="1"/>
    <col min="15128" max="15128" width="9" style="3" bestFit="1" customWidth="1"/>
    <col min="15129" max="15129" width="8.69921875" style="3" customWidth="1"/>
    <col min="15130" max="15130" width="1.796875" style="3" customWidth="1"/>
    <col min="15131" max="15131" width="5.296875" style="3" bestFit="1" customWidth="1"/>
    <col min="15132" max="15138" width="8.69921875" style="3" customWidth="1"/>
    <col min="15139" max="15139" width="11.796875" style="3" bestFit="1" customWidth="1"/>
    <col min="15140" max="15141" width="8.69921875" style="3" customWidth="1"/>
    <col min="15142" max="15142" width="1.796875" style="3" customWidth="1"/>
    <col min="15143" max="15143" width="5.296875" style="3" bestFit="1" customWidth="1"/>
    <col min="15144" max="15144" width="8.69921875" style="3" customWidth="1"/>
    <col min="15145" max="15145" width="9.3984375" style="3" bestFit="1" customWidth="1"/>
    <col min="15146" max="15146" width="8.69921875" style="3" customWidth="1"/>
    <col min="15147" max="15147" width="11.59765625" style="3" bestFit="1" customWidth="1"/>
    <col min="15148" max="15148" width="12.19921875" style="3" bestFit="1" customWidth="1"/>
    <col min="15149" max="15149" width="18.09765625" style="3" bestFit="1" customWidth="1"/>
    <col min="15150" max="15151" width="8.69921875" style="3" customWidth="1"/>
    <col min="15152" max="15152" width="1.796875" style="3" customWidth="1"/>
    <col min="15153" max="15153" width="5.296875" style="3" bestFit="1" customWidth="1"/>
    <col min="15154" max="15154" width="8.5" style="3" bestFit="1" customWidth="1"/>
    <col min="15155" max="15155" width="11.59765625" style="3" bestFit="1" customWidth="1"/>
    <col min="15156" max="15360" width="8.19921875" style="3"/>
    <col min="15361" max="15361" width="5.69921875" style="3" customWidth="1"/>
    <col min="15362" max="15362" width="8.19921875" style="3" customWidth="1"/>
    <col min="15363" max="15363" width="10.796875" style="3" bestFit="1" customWidth="1"/>
    <col min="15364" max="15366" width="3.59765625" style="3" customWidth="1"/>
    <col min="15367" max="15367" width="6.796875" style="3" bestFit="1" customWidth="1"/>
    <col min="15368" max="15368" width="5" style="3" bestFit="1" customWidth="1"/>
    <col min="15369" max="15369" width="10.3984375" style="3" bestFit="1" customWidth="1"/>
    <col min="15370" max="15370" width="10.69921875" style="3" bestFit="1" customWidth="1"/>
    <col min="15371" max="15371" width="1.796875" style="3" customWidth="1"/>
    <col min="15372" max="15372" width="12.8984375" style="3" bestFit="1" customWidth="1"/>
    <col min="15373" max="15373" width="11.296875" style="3" bestFit="1" customWidth="1"/>
    <col min="15374" max="15376" width="8.19921875" style="3" customWidth="1"/>
    <col min="15377" max="15377" width="18.3984375" style="3" bestFit="1" customWidth="1"/>
    <col min="15378" max="15378" width="1.796875" style="3" customWidth="1"/>
    <col min="15379" max="15379" width="9.8984375" style="3" bestFit="1" customWidth="1"/>
    <col min="15380" max="15380" width="9.8984375" style="3" customWidth="1"/>
    <col min="15381" max="15381" width="9" style="3" bestFit="1" customWidth="1"/>
    <col min="15382" max="15383" width="8.69921875" style="3" customWidth="1"/>
    <col min="15384" max="15384" width="9" style="3" bestFit="1" customWidth="1"/>
    <col min="15385" max="15385" width="8.69921875" style="3" customWidth="1"/>
    <col min="15386" max="15386" width="1.796875" style="3" customWidth="1"/>
    <col min="15387" max="15387" width="5.296875" style="3" bestFit="1" customWidth="1"/>
    <col min="15388" max="15394" width="8.69921875" style="3" customWidth="1"/>
    <col min="15395" max="15395" width="11.796875" style="3" bestFit="1" customWidth="1"/>
    <col min="15396" max="15397" width="8.69921875" style="3" customWidth="1"/>
    <col min="15398" max="15398" width="1.796875" style="3" customWidth="1"/>
    <col min="15399" max="15399" width="5.296875" style="3" bestFit="1" customWidth="1"/>
    <col min="15400" max="15400" width="8.69921875" style="3" customWidth="1"/>
    <col min="15401" max="15401" width="9.3984375" style="3" bestFit="1" customWidth="1"/>
    <col min="15402" max="15402" width="8.69921875" style="3" customWidth="1"/>
    <col min="15403" max="15403" width="11.59765625" style="3" bestFit="1" customWidth="1"/>
    <col min="15404" max="15404" width="12.19921875" style="3" bestFit="1" customWidth="1"/>
    <col min="15405" max="15405" width="18.09765625" style="3" bestFit="1" customWidth="1"/>
    <col min="15406" max="15407" width="8.69921875" style="3" customWidth="1"/>
    <col min="15408" max="15408" width="1.796875" style="3" customWidth="1"/>
    <col min="15409" max="15409" width="5.296875" style="3" bestFit="1" customWidth="1"/>
    <col min="15410" max="15410" width="8.5" style="3" bestFit="1" customWidth="1"/>
    <col min="15411" max="15411" width="11.59765625" style="3" bestFit="1" customWidth="1"/>
    <col min="15412" max="15616" width="8.19921875" style="3"/>
    <col min="15617" max="15617" width="5.69921875" style="3" customWidth="1"/>
    <col min="15618" max="15618" width="8.19921875" style="3" customWidth="1"/>
    <col min="15619" max="15619" width="10.796875" style="3" bestFit="1" customWidth="1"/>
    <col min="15620" max="15622" width="3.59765625" style="3" customWidth="1"/>
    <col min="15623" max="15623" width="6.796875" style="3" bestFit="1" customWidth="1"/>
    <col min="15624" max="15624" width="5" style="3" bestFit="1" customWidth="1"/>
    <col min="15625" max="15625" width="10.3984375" style="3" bestFit="1" customWidth="1"/>
    <col min="15626" max="15626" width="10.69921875" style="3" bestFit="1" customWidth="1"/>
    <col min="15627" max="15627" width="1.796875" style="3" customWidth="1"/>
    <col min="15628" max="15628" width="12.8984375" style="3" bestFit="1" customWidth="1"/>
    <col min="15629" max="15629" width="11.296875" style="3" bestFit="1" customWidth="1"/>
    <col min="15630" max="15632" width="8.19921875" style="3" customWidth="1"/>
    <col min="15633" max="15633" width="18.3984375" style="3" bestFit="1" customWidth="1"/>
    <col min="15634" max="15634" width="1.796875" style="3" customWidth="1"/>
    <col min="15635" max="15635" width="9.8984375" style="3" bestFit="1" customWidth="1"/>
    <col min="15636" max="15636" width="9.8984375" style="3" customWidth="1"/>
    <col min="15637" max="15637" width="9" style="3" bestFit="1" customWidth="1"/>
    <col min="15638" max="15639" width="8.69921875" style="3" customWidth="1"/>
    <col min="15640" max="15640" width="9" style="3" bestFit="1" customWidth="1"/>
    <col min="15641" max="15641" width="8.69921875" style="3" customWidth="1"/>
    <col min="15642" max="15642" width="1.796875" style="3" customWidth="1"/>
    <col min="15643" max="15643" width="5.296875" style="3" bestFit="1" customWidth="1"/>
    <col min="15644" max="15650" width="8.69921875" style="3" customWidth="1"/>
    <col min="15651" max="15651" width="11.796875" style="3" bestFit="1" customWidth="1"/>
    <col min="15652" max="15653" width="8.69921875" style="3" customWidth="1"/>
    <col min="15654" max="15654" width="1.796875" style="3" customWidth="1"/>
    <col min="15655" max="15655" width="5.296875" style="3" bestFit="1" customWidth="1"/>
    <col min="15656" max="15656" width="8.69921875" style="3" customWidth="1"/>
    <col min="15657" max="15657" width="9.3984375" style="3" bestFit="1" customWidth="1"/>
    <col min="15658" max="15658" width="8.69921875" style="3" customWidth="1"/>
    <col min="15659" max="15659" width="11.59765625" style="3" bestFit="1" customWidth="1"/>
    <col min="15660" max="15660" width="12.19921875" style="3" bestFit="1" customWidth="1"/>
    <col min="15661" max="15661" width="18.09765625" style="3" bestFit="1" customWidth="1"/>
    <col min="15662" max="15663" width="8.69921875" style="3" customWidth="1"/>
    <col min="15664" max="15664" width="1.796875" style="3" customWidth="1"/>
    <col min="15665" max="15665" width="5.296875" style="3" bestFit="1" customWidth="1"/>
    <col min="15666" max="15666" width="8.5" style="3" bestFit="1" customWidth="1"/>
    <col min="15667" max="15667" width="11.59765625" style="3" bestFit="1" customWidth="1"/>
    <col min="15668" max="15872" width="8.19921875" style="3"/>
    <col min="15873" max="15873" width="5.69921875" style="3" customWidth="1"/>
    <col min="15874" max="15874" width="8.19921875" style="3" customWidth="1"/>
    <col min="15875" max="15875" width="10.796875" style="3" bestFit="1" customWidth="1"/>
    <col min="15876" max="15878" width="3.59765625" style="3" customWidth="1"/>
    <col min="15879" max="15879" width="6.796875" style="3" bestFit="1" customWidth="1"/>
    <col min="15880" max="15880" width="5" style="3" bestFit="1" customWidth="1"/>
    <col min="15881" max="15881" width="10.3984375" style="3" bestFit="1" customWidth="1"/>
    <col min="15882" max="15882" width="10.69921875" style="3" bestFit="1" customWidth="1"/>
    <col min="15883" max="15883" width="1.796875" style="3" customWidth="1"/>
    <col min="15884" max="15884" width="12.8984375" style="3" bestFit="1" customWidth="1"/>
    <col min="15885" max="15885" width="11.296875" style="3" bestFit="1" customWidth="1"/>
    <col min="15886" max="15888" width="8.19921875" style="3" customWidth="1"/>
    <col min="15889" max="15889" width="18.3984375" style="3" bestFit="1" customWidth="1"/>
    <col min="15890" max="15890" width="1.796875" style="3" customWidth="1"/>
    <col min="15891" max="15891" width="9.8984375" style="3" bestFit="1" customWidth="1"/>
    <col min="15892" max="15892" width="9.8984375" style="3" customWidth="1"/>
    <col min="15893" max="15893" width="9" style="3" bestFit="1" customWidth="1"/>
    <col min="15894" max="15895" width="8.69921875" style="3" customWidth="1"/>
    <col min="15896" max="15896" width="9" style="3" bestFit="1" customWidth="1"/>
    <col min="15897" max="15897" width="8.69921875" style="3" customWidth="1"/>
    <col min="15898" max="15898" width="1.796875" style="3" customWidth="1"/>
    <col min="15899" max="15899" width="5.296875" style="3" bestFit="1" customWidth="1"/>
    <col min="15900" max="15906" width="8.69921875" style="3" customWidth="1"/>
    <col min="15907" max="15907" width="11.796875" style="3" bestFit="1" customWidth="1"/>
    <col min="15908" max="15909" width="8.69921875" style="3" customWidth="1"/>
    <col min="15910" max="15910" width="1.796875" style="3" customWidth="1"/>
    <col min="15911" max="15911" width="5.296875" style="3" bestFit="1" customWidth="1"/>
    <col min="15912" max="15912" width="8.69921875" style="3" customWidth="1"/>
    <col min="15913" max="15913" width="9.3984375" style="3" bestFit="1" customWidth="1"/>
    <col min="15914" max="15914" width="8.69921875" style="3" customWidth="1"/>
    <col min="15915" max="15915" width="11.59765625" style="3" bestFit="1" customWidth="1"/>
    <col min="15916" max="15916" width="12.19921875" style="3" bestFit="1" customWidth="1"/>
    <col min="15917" max="15917" width="18.09765625" style="3" bestFit="1" customWidth="1"/>
    <col min="15918" max="15919" width="8.69921875" style="3" customWidth="1"/>
    <col min="15920" max="15920" width="1.796875" style="3" customWidth="1"/>
    <col min="15921" max="15921" width="5.296875" style="3" bestFit="1" customWidth="1"/>
    <col min="15922" max="15922" width="8.5" style="3" bestFit="1" customWidth="1"/>
    <col min="15923" max="15923" width="11.59765625" style="3" bestFit="1" customWidth="1"/>
    <col min="15924" max="16128" width="8.19921875" style="3"/>
    <col min="16129" max="16129" width="5.69921875" style="3" customWidth="1"/>
    <col min="16130" max="16130" width="8.19921875" style="3" customWidth="1"/>
    <col min="16131" max="16131" width="10.796875" style="3" bestFit="1" customWidth="1"/>
    <col min="16132" max="16134" width="3.59765625" style="3" customWidth="1"/>
    <col min="16135" max="16135" width="6.796875" style="3" bestFit="1" customWidth="1"/>
    <col min="16136" max="16136" width="5" style="3" bestFit="1" customWidth="1"/>
    <col min="16137" max="16137" width="10.3984375" style="3" bestFit="1" customWidth="1"/>
    <col min="16138" max="16138" width="10.69921875" style="3" bestFit="1" customWidth="1"/>
    <col min="16139" max="16139" width="1.796875" style="3" customWidth="1"/>
    <col min="16140" max="16140" width="12.8984375" style="3" bestFit="1" customWidth="1"/>
    <col min="16141" max="16141" width="11.296875" style="3" bestFit="1" customWidth="1"/>
    <col min="16142" max="16144" width="8.19921875" style="3" customWidth="1"/>
    <col min="16145" max="16145" width="18.3984375" style="3" bestFit="1" customWidth="1"/>
    <col min="16146" max="16146" width="1.796875" style="3" customWidth="1"/>
    <col min="16147" max="16147" width="9.8984375" style="3" bestFit="1" customWidth="1"/>
    <col min="16148" max="16148" width="9.8984375" style="3" customWidth="1"/>
    <col min="16149" max="16149" width="9" style="3" bestFit="1" customWidth="1"/>
    <col min="16150" max="16151" width="8.69921875" style="3" customWidth="1"/>
    <col min="16152" max="16152" width="9" style="3" bestFit="1" customWidth="1"/>
    <col min="16153" max="16153" width="8.69921875" style="3" customWidth="1"/>
    <col min="16154" max="16154" width="1.796875" style="3" customWidth="1"/>
    <col min="16155" max="16155" width="5.296875" style="3" bestFit="1" customWidth="1"/>
    <col min="16156" max="16162" width="8.69921875" style="3" customWidth="1"/>
    <col min="16163" max="16163" width="11.796875" style="3" bestFit="1" customWidth="1"/>
    <col min="16164" max="16165" width="8.69921875" style="3" customWidth="1"/>
    <col min="16166" max="16166" width="1.796875" style="3" customWidth="1"/>
    <col min="16167" max="16167" width="5.296875" style="3" bestFit="1" customWidth="1"/>
    <col min="16168" max="16168" width="8.69921875" style="3" customWidth="1"/>
    <col min="16169" max="16169" width="9.3984375" style="3" bestFit="1" customWidth="1"/>
    <col min="16170" max="16170" width="8.69921875" style="3" customWidth="1"/>
    <col min="16171" max="16171" width="11.59765625" style="3" bestFit="1" customWidth="1"/>
    <col min="16172" max="16172" width="12.19921875" style="3" bestFit="1" customWidth="1"/>
    <col min="16173" max="16173" width="18.09765625" style="3" bestFit="1" customWidth="1"/>
    <col min="16174" max="16175" width="8.69921875" style="3" customWidth="1"/>
    <col min="16176" max="16176" width="1.796875" style="3" customWidth="1"/>
    <col min="16177" max="16177" width="5.296875" style="3" bestFit="1" customWidth="1"/>
    <col min="16178" max="16178" width="8.5" style="3" bestFit="1" customWidth="1"/>
    <col min="16179" max="16179" width="11.59765625" style="3" bestFit="1" customWidth="1"/>
    <col min="16180" max="16384" width="8.19921875" style="3"/>
  </cols>
  <sheetData>
    <row r="1" spans="1:54" x14ac:dyDescent="0.3">
      <c r="A1" s="3" t="s">
        <v>61</v>
      </c>
    </row>
    <row r="2" spans="1:54" x14ac:dyDescent="0.3">
      <c r="A2" s="3" t="s">
        <v>62</v>
      </c>
      <c r="AO2" s="4" t="s">
        <v>271</v>
      </c>
    </row>
    <row r="3" spans="1:54" x14ac:dyDescent="0.3">
      <c r="B3" s="3" t="s">
        <v>77</v>
      </c>
      <c r="C3" s="3" t="s">
        <v>78</v>
      </c>
      <c r="G3" s="3" t="s">
        <v>142</v>
      </c>
      <c r="I3" s="3" t="s">
        <v>143</v>
      </c>
      <c r="J3" s="3" t="s">
        <v>93</v>
      </c>
      <c r="L3" s="3" t="s">
        <v>86</v>
      </c>
      <c r="M3" s="3" t="s">
        <v>85</v>
      </c>
      <c r="N3" s="3" t="s">
        <v>72</v>
      </c>
      <c r="Q3" s="3" t="s">
        <v>67</v>
      </c>
      <c r="S3" s="27" t="s">
        <v>135</v>
      </c>
      <c r="T3" s="27"/>
      <c r="U3" s="27"/>
      <c r="V3" s="28"/>
      <c r="W3" s="27" t="s">
        <v>136</v>
      </c>
      <c r="X3" s="27"/>
      <c r="Y3" s="27"/>
      <c r="AB3" s="27" t="s">
        <v>135</v>
      </c>
      <c r="AC3" s="27"/>
      <c r="AD3" s="27"/>
      <c r="AE3" s="27"/>
      <c r="AF3" s="27"/>
      <c r="AG3" s="28"/>
      <c r="AH3" s="27" t="s">
        <v>136</v>
      </c>
      <c r="AI3" s="27"/>
      <c r="AJ3" s="27"/>
      <c r="AK3" s="27"/>
      <c r="AN3" s="27" t="s">
        <v>135</v>
      </c>
      <c r="AO3" s="27"/>
      <c r="AP3" s="27"/>
      <c r="AQ3" s="28"/>
      <c r="AR3" s="26" t="s">
        <v>136</v>
      </c>
      <c r="AS3" s="27"/>
      <c r="AT3" s="27"/>
      <c r="AU3" s="27"/>
    </row>
    <row r="4" spans="1:54" x14ac:dyDescent="0.3">
      <c r="A4" s="3" t="s">
        <v>76</v>
      </c>
      <c r="B4" s="3" t="s">
        <v>137</v>
      </c>
      <c r="C4" s="3" t="s">
        <v>138</v>
      </c>
      <c r="D4" s="3" t="s">
        <v>139</v>
      </c>
      <c r="E4" s="3" t="s">
        <v>140</v>
      </c>
      <c r="F4" s="3" t="s">
        <v>141</v>
      </c>
      <c r="G4" s="1" t="s">
        <v>89</v>
      </c>
      <c r="H4" s="3" t="s">
        <v>121</v>
      </c>
      <c r="I4" s="3" t="s">
        <v>89</v>
      </c>
      <c r="J4" s="3" t="s">
        <v>144</v>
      </c>
      <c r="L4" s="3" t="s">
        <v>145</v>
      </c>
      <c r="M4" s="3" t="s">
        <v>167</v>
      </c>
      <c r="N4" s="3" t="s">
        <v>146</v>
      </c>
      <c r="O4" s="3" t="s">
        <v>272</v>
      </c>
      <c r="P4" s="3" t="s">
        <v>273</v>
      </c>
      <c r="Q4" s="3" t="s">
        <v>274</v>
      </c>
      <c r="S4" s="14" t="s">
        <v>145</v>
      </c>
      <c r="T4" s="14" t="s">
        <v>275</v>
      </c>
      <c r="U4" s="14" t="s">
        <v>167</v>
      </c>
      <c r="V4" s="15" t="s">
        <v>146</v>
      </c>
      <c r="W4" s="14" t="s">
        <v>147</v>
      </c>
      <c r="X4" s="14" t="s">
        <v>276</v>
      </c>
      <c r="Y4" s="14" t="s">
        <v>277</v>
      </c>
      <c r="AA4" s="14" t="s">
        <v>76</v>
      </c>
      <c r="AB4" s="16" t="s">
        <v>148</v>
      </c>
      <c r="AC4" s="14" t="s">
        <v>275</v>
      </c>
      <c r="AD4" s="16" t="s">
        <v>278</v>
      </c>
      <c r="AE4" s="16" t="s">
        <v>279</v>
      </c>
      <c r="AF4" s="16" t="s">
        <v>149</v>
      </c>
      <c r="AG4" s="15" t="s">
        <v>280</v>
      </c>
      <c r="AH4" s="16" t="s">
        <v>281</v>
      </c>
      <c r="AI4" s="16" t="s">
        <v>282</v>
      </c>
      <c r="AJ4" s="14" t="s">
        <v>150</v>
      </c>
      <c r="AK4" s="14" t="s">
        <v>151</v>
      </c>
      <c r="AM4" s="14" t="s">
        <v>76</v>
      </c>
      <c r="AN4" s="16" t="s">
        <v>152</v>
      </c>
      <c r="AO4" s="16" t="s">
        <v>283</v>
      </c>
      <c r="AP4" s="16" t="s">
        <v>154</v>
      </c>
      <c r="AQ4" s="15" t="s">
        <v>156</v>
      </c>
      <c r="AR4" s="16" t="s">
        <v>284</v>
      </c>
      <c r="AS4" s="16" t="s">
        <v>285</v>
      </c>
      <c r="AT4" s="14" t="s">
        <v>150</v>
      </c>
      <c r="AU4" s="14" t="s">
        <v>159</v>
      </c>
      <c r="AW4" s="14"/>
      <c r="AX4" s="14" t="s">
        <v>157</v>
      </c>
      <c r="AY4" s="14" t="s">
        <v>158</v>
      </c>
      <c r="BB4" s="3" t="s">
        <v>159</v>
      </c>
    </row>
    <row r="5" spans="1:54" x14ac:dyDescent="0.3">
      <c r="A5" s="3">
        <v>1960</v>
      </c>
      <c r="B5" s="3">
        <v>30232.38</v>
      </c>
      <c r="C5" s="3">
        <v>11713494.35</v>
      </c>
      <c r="G5" s="1">
        <v>3.22</v>
      </c>
      <c r="H5" s="1">
        <v>1238.4615384615386</v>
      </c>
      <c r="I5" s="10">
        <v>2.5999999999999999E-3</v>
      </c>
      <c r="J5" s="1">
        <v>1</v>
      </c>
      <c r="L5" s="3">
        <v>1187</v>
      </c>
      <c r="M5" s="1">
        <v>306.21118012422357</v>
      </c>
      <c r="N5" s="3">
        <v>2427</v>
      </c>
      <c r="Q5" s="3">
        <v>803</v>
      </c>
      <c r="S5" s="20">
        <v>1187</v>
      </c>
      <c r="T5" s="21">
        <v>1238.4615384615386</v>
      </c>
      <c r="U5" s="20">
        <v>306.21118012422357</v>
      </c>
      <c r="V5" s="17">
        <v>2427</v>
      </c>
      <c r="W5" s="6">
        <v>803</v>
      </c>
      <c r="X5" s="6"/>
      <c r="Y5" s="6"/>
      <c r="AA5" s="3">
        <v>1960</v>
      </c>
      <c r="AB5" s="21">
        <v>3.926253903926849E-2</v>
      </c>
      <c r="AC5" s="21">
        <v>1238.4615384615386</v>
      </c>
      <c r="AD5" s="21">
        <v>2.6141744809414928E-5</v>
      </c>
      <c r="AE5" s="21">
        <v>3.2375545494736951E-2</v>
      </c>
      <c r="AF5" s="21">
        <v>8.027816533134341E-2</v>
      </c>
      <c r="AG5" s="18"/>
      <c r="AH5" s="10"/>
      <c r="AI5" s="10"/>
      <c r="AJ5" s="10"/>
      <c r="AK5" s="10"/>
      <c r="AM5" s="3">
        <v>1960</v>
      </c>
      <c r="AN5" s="22"/>
      <c r="AO5" s="22"/>
      <c r="AP5" s="22"/>
      <c r="AQ5" s="23"/>
      <c r="AR5" s="24"/>
      <c r="AS5" s="24"/>
      <c r="AT5" s="25"/>
      <c r="AU5" s="24"/>
      <c r="AW5" s="3">
        <v>1960</v>
      </c>
      <c r="AX5" s="2">
        <v>7.1876577365063552</v>
      </c>
      <c r="AY5" s="2">
        <v>7.1876577365063552</v>
      </c>
      <c r="BA5" s="3">
        <v>1960</v>
      </c>
      <c r="BB5" s="3">
        <v>0</v>
      </c>
    </row>
    <row r="6" spans="1:54" x14ac:dyDescent="0.3">
      <c r="A6" s="3">
        <v>1961</v>
      </c>
      <c r="B6" s="3">
        <v>31825.79</v>
      </c>
      <c r="C6" s="3">
        <v>12306451.369999999</v>
      </c>
      <c r="D6" s="3">
        <v>1.0506217019688919</v>
      </c>
      <c r="E6" s="3">
        <v>1</v>
      </c>
      <c r="F6" s="3">
        <v>1.0107999999999999</v>
      </c>
      <c r="G6" s="1">
        <v>3.22</v>
      </c>
      <c r="H6" s="1">
        <v>1251.8369230769231</v>
      </c>
      <c r="I6" s="10">
        <v>2.5999999999999999E-3</v>
      </c>
      <c r="J6" s="1">
        <v>1.0107999999999999</v>
      </c>
      <c r="L6" s="3">
        <v>1558</v>
      </c>
      <c r="M6" s="1">
        <v>252.79503105590061</v>
      </c>
      <c r="N6" s="3">
        <v>2511</v>
      </c>
      <c r="O6" s="3">
        <v>1.0623420387531592</v>
      </c>
      <c r="P6" s="3">
        <v>1.0578093306288032</v>
      </c>
      <c r="Q6" s="3">
        <v>61</v>
      </c>
      <c r="S6" s="6">
        <v>1558</v>
      </c>
      <c r="T6" s="21">
        <v>1251.8369230769231</v>
      </c>
      <c r="U6" s="6">
        <v>252.79503105590061</v>
      </c>
      <c r="V6" s="17">
        <v>2511</v>
      </c>
      <c r="W6" s="6">
        <v>61</v>
      </c>
      <c r="X6" s="6">
        <v>1261</v>
      </c>
      <c r="Y6" s="6">
        <v>323.91304347826082</v>
      </c>
      <c r="AA6" s="3">
        <v>1961</v>
      </c>
      <c r="AB6" s="21">
        <v>4.895400868289522E-2</v>
      </c>
      <c r="AC6" s="21">
        <v>1251.8369230769231</v>
      </c>
      <c r="AD6" s="21">
        <v>2.032218778324288E-5</v>
      </c>
      <c r="AE6" s="21">
        <v>2.5440065024766204E-2</v>
      </c>
      <c r="AF6" s="21">
        <v>7.8898277151957574E-2</v>
      </c>
      <c r="AG6" s="18">
        <v>-7.6410153322456667E-2</v>
      </c>
      <c r="AH6" s="10">
        <v>3.9621954396104539E-2</v>
      </c>
      <c r="AI6" s="10">
        <v>2.6320588587208695E-5</v>
      </c>
      <c r="AJ6" s="10">
        <v>1.9166845504856281E-3</v>
      </c>
      <c r="AK6" s="10">
        <v>0.16271780180991532</v>
      </c>
      <c r="AM6" s="3">
        <v>1961</v>
      </c>
      <c r="AN6" s="22">
        <v>9.6914696436267295E-3</v>
      </c>
      <c r="AO6" s="22">
        <v>-7.2851363613139044E-3</v>
      </c>
      <c r="AP6" s="22">
        <v>-1.3798881793858353E-3</v>
      </c>
      <c r="AQ6" s="23">
        <v>3.8680120088867426E-3</v>
      </c>
      <c r="AR6" s="24">
        <v>4.379979774673451E-4</v>
      </c>
      <c r="AS6" s="24">
        <v>-1.2816475115240981E-4</v>
      </c>
      <c r="AT6" s="25">
        <v>1.9166845504856281E-3</v>
      </c>
      <c r="AU6" s="24">
        <v>2.6679393350131689E-3</v>
      </c>
      <c r="AW6" s="3">
        <v>1961</v>
      </c>
      <c r="AX6" s="2">
        <v>7.4530750061506721</v>
      </c>
      <c r="AY6" s="2">
        <v>7.1614971312363211</v>
      </c>
      <c r="BA6" s="3">
        <v>1961</v>
      </c>
      <c r="BB6" s="3">
        <v>0.26679393350131692</v>
      </c>
    </row>
    <row r="7" spans="1:54" x14ac:dyDescent="0.3">
      <c r="A7" s="3">
        <v>1962</v>
      </c>
      <c r="B7" s="3">
        <v>34771.18</v>
      </c>
      <c r="C7" s="3">
        <v>13419326.25</v>
      </c>
      <c r="D7" s="3">
        <v>1.0904302017324756</v>
      </c>
      <c r="E7" s="3">
        <v>1</v>
      </c>
      <c r="F7" s="3">
        <v>1.0112000000000001</v>
      </c>
      <c r="G7" s="1">
        <v>3.22</v>
      </c>
      <c r="H7" s="1">
        <v>1265.8574966153849</v>
      </c>
      <c r="I7" s="10">
        <v>2.5999999999999999E-3</v>
      </c>
      <c r="J7" s="1">
        <v>1.0221209600000001</v>
      </c>
      <c r="L7" s="3">
        <v>1425</v>
      </c>
      <c r="M7" s="1">
        <v>231.67701863354037</v>
      </c>
      <c r="N7" s="3">
        <v>2301</v>
      </c>
      <c r="O7" s="3">
        <v>1.0314505776636713</v>
      </c>
      <c r="P7" s="3">
        <v>1.0503685503685505</v>
      </c>
      <c r="Q7" s="3">
        <v>-781</v>
      </c>
      <c r="S7" s="6">
        <v>1425</v>
      </c>
      <c r="T7" s="21">
        <v>1265.8574966153849</v>
      </c>
      <c r="U7" s="6">
        <v>231.67701863354037</v>
      </c>
      <c r="V7" s="17">
        <v>2301</v>
      </c>
      <c r="W7" s="6">
        <v>-781</v>
      </c>
      <c r="X7" s="6">
        <v>1607</v>
      </c>
      <c r="Y7" s="6">
        <v>265.52795031055905</v>
      </c>
      <c r="AA7" s="3">
        <v>1962</v>
      </c>
      <c r="AB7" s="21">
        <v>4.0982215731533989E-2</v>
      </c>
      <c r="AC7" s="21">
        <v>1265.8574966153849</v>
      </c>
      <c r="AD7" s="21">
        <v>1.6890789516508142E-5</v>
      </c>
      <c r="AE7" s="21">
        <v>2.1381332533224384E-2</v>
      </c>
      <c r="AF7" s="21">
        <v>6.6175493612813829E-2</v>
      </c>
      <c r="AG7" s="18">
        <v>-7.2355183327281275E-2</v>
      </c>
      <c r="AH7" s="10">
        <v>4.6216435565315871E-2</v>
      </c>
      <c r="AI7" s="10">
        <v>1.9575564660890817E-5</v>
      </c>
      <c r="AJ7" s="10">
        <v>-2.246113016584424E-2</v>
      </c>
      <c r="AK7" s="10">
        <v>0.1557549024970131</v>
      </c>
      <c r="AM7" s="3">
        <v>1962</v>
      </c>
      <c r="AN7" s="22">
        <v>-7.9717929513612312E-3</v>
      </c>
      <c r="AO7" s="22">
        <v>-4.3436612198192058E-3</v>
      </c>
      <c r="AP7" s="22">
        <v>-1.2722783539143745E-2</v>
      </c>
      <c r="AQ7" s="23">
        <v>6.5430938246762993E-3</v>
      </c>
      <c r="AR7" s="24">
        <v>-2.6478439648780954E-3</v>
      </c>
      <c r="AS7" s="24">
        <v>-1.2195791204606815E-3</v>
      </c>
      <c r="AT7" s="25">
        <v>-2.246113016584424E-2</v>
      </c>
      <c r="AU7" s="24">
        <v>7.8334093655351329E-3</v>
      </c>
      <c r="AW7" s="3">
        <v>1962</v>
      </c>
      <c r="AX7" s="2">
        <v>6.2436765160112486</v>
      </c>
      <c r="AY7" s="2">
        <v>5.1466107775647636</v>
      </c>
      <c r="BA7" s="3">
        <v>1962</v>
      </c>
      <c r="BB7" s="3">
        <v>1.0501348700548303</v>
      </c>
    </row>
    <row r="8" spans="1:54" x14ac:dyDescent="0.3">
      <c r="A8" s="3">
        <v>1963</v>
      </c>
      <c r="B8" s="3">
        <v>37905.01</v>
      </c>
      <c r="C8" s="3">
        <v>14338582.52</v>
      </c>
      <c r="D8" s="3">
        <v>1.0685024160583323</v>
      </c>
      <c r="E8" s="3">
        <v>1</v>
      </c>
      <c r="F8" s="3">
        <v>1.0121</v>
      </c>
      <c r="G8" s="1">
        <v>3.22</v>
      </c>
      <c r="H8" s="1">
        <v>1281.174372324431</v>
      </c>
      <c r="I8" s="10">
        <v>2.5999999999999999E-3</v>
      </c>
      <c r="J8" s="1">
        <v>1.034488623616</v>
      </c>
      <c r="L8" s="3">
        <v>1323</v>
      </c>
      <c r="M8" s="1">
        <v>214.90683229813664</v>
      </c>
      <c r="N8" s="3">
        <v>2594</v>
      </c>
      <c r="O8" s="3">
        <v>1.032280701754386</v>
      </c>
      <c r="P8" s="3">
        <v>1.0469168900804289</v>
      </c>
      <c r="Q8" s="3">
        <v>-760</v>
      </c>
      <c r="S8" s="6">
        <v>1323</v>
      </c>
      <c r="T8" s="21">
        <v>1281.174372324431</v>
      </c>
      <c r="U8" s="6">
        <v>214.90683229813664</v>
      </c>
      <c r="V8" s="17">
        <v>2594</v>
      </c>
      <c r="W8" s="6">
        <v>-760</v>
      </c>
      <c r="X8" s="6">
        <v>1471</v>
      </c>
      <c r="Y8" s="6">
        <v>242.54658385093165</v>
      </c>
      <c r="AA8" s="3">
        <v>1963</v>
      </c>
      <c r="AB8" s="21">
        <v>3.4903037883382698E-2</v>
      </c>
      <c r="AC8" s="21">
        <v>1281.174372324431</v>
      </c>
      <c r="AD8" s="21">
        <v>1.4488328475908172E-5</v>
      </c>
      <c r="AE8" s="21">
        <v>1.8562075141151834E-2</v>
      </c>
      <c r="AF8" s="21">
        <v>6.8434225449353528E-2</v>
      </c>
      <c r="AG8" s="18">
        <v>-6.1932937743774966E-2</v>
      </c>
      <c r="AH8" s="10">
        <v>3.8807534940631855E-2</v>
      </c>
      <c r="AI8" s="10">
        <v>1.6549567474876389E-5</v>
      </c>
      <c r="AJ8" s="10">
        <v>-2.0050120023711905E-2</v>
      </c>
      <c r="AK8" s="10">
        <v>0.14651072492059228</v>
      </c>
      <c r="AM8" s="3">
        <v>1963</v>
      </c>
      <c r="AN8" s="22">
        <v>-6.0791778481512904E-3</v>
      </c>
      <c r="AO8" s="22">
        <v>-3.0779715157245669E-3</v>
      </c>
      <c r="AP8" s="22">
        <v>2.2587318365396986E-3</v>
      </c>
      <c r="AQ8" s="23">
        <v>4.2425558690388637E-3</v>
      </c>
      <c r="AR8" s="24">
        <v>-1.389277260828651E-3</v>
      </c>
      <c r="AS8" s="24">
        <v>-6.9065260306197876E-4</v>
      </c>
      <c r="AT8" s="25">
        <v>-2.0050120023711905E-2</v>
      </c>
      <c r="AU8" s="24">
        <v>1.9474188229305241E-2</v>
      </c>
      <c r="AW8" s="3">
        <v>1963</v>
      </c>
      <c r="AX8" s="2">
        <v>5.3159199799709853</v>
      </c>
      <c r="AY8" s="2">
        <v>2.2834770182466539</v>
      </c>
      <c r="BA8" s="3">
        <v>1963</v>
      </c>
      <c r="BB8" s="3">
        <v>2.9975536929853543</v>
      </c>
    </row>
    <row r="9" spans="1:54" x14ac:dyDescent="0.3">
      <c r="A9" s="3">
        <v>1964</v>
      </c>
      <c r="B9" s="3">
        <v>41969.2</v>
      </c>
      <c r="C9" s="3">
        <v>15734538.189999999</v>
      </c>
      <c r="D9" s="3">
        <v>1.0973566018853584</v>
      </c>
      <c r="E9" s="3">
        <v>1.0384615384615385</v>
      </c>
      <c r="F9" s="3">
        <v>1.0131000000000001</v>
      </c>
      <c r="G9" s="1">
        <v>4.45</v>
      </c>
      <c r="H9" s="1">
        <v>1727.3258849647764</v>
      </c>
      <c r="I9" s="10">
        <v>2.7000000000000001E-3</v>
      </c>
      <c r="J9" s="1">
        <v>1.0480404245853698</v>
      </c>
      <c r="L9" s="3">
        <v>926</v>
      </c>
      <c r="M9" s="1">
        <v>192.35955056179773</v>
      </c>
      <c r="N9" s="3">
        <v>2736</v>
      </c>
      <c r="O9" s="3">
        <v>1.038548752834467</v>
      </c>
      <c r="P9" s="3">
        <v>1.0470546210300709</v>
      </c>
      <c r="Q9" s="3">
        <v>-790</v>
      </c>
      <c r="S9" s="6">
        <v>926</v>
      </c>
      <c r="T9" s="21">
        <v>1727.3258849647764</v>
      </c>
      <c r="U9" s="6">
        <v>192.35955056179773</v>
      </c>
      <c r="V9" s="17">
        <v>2736</v>
      </c>
      <c r="W9" s="6">
        <v>-790</v>
      </c>
      <c r="X9" s="6">
        <v>1373.9999999999998</v>
      </c>
      <c r="Y9" s="6">
        <v>225.01919184869845</v>
      </c>
      <c r="AA9" s="3">
        <v>1964</v>
      </c>
      <c r="AB9" s="21">
        <v>2.2063799167008187E-2</v>
      </c>
      <c r="AC9" s="21">
        <v>1727.3258849647764</v>
      </c>
      <c r="AD9" s="21">
        <v>1.1664918758147339E-5</v>
      </c>
      <c r="AE9" s="21">
        <v>2.0149116116959073E-2</v>
      </c>
      <c r="AF9" s="21">
        <v>6.5190663629518794E-2</v>
      </c>
      <c r="AG9" s="18">
        <v>-6.0053062417051412E-2</v>
      </c>
      <c r="AH9" s="10">
        <v>3.273829379640307E-2</v>
      </c>
      <c r="AI9" s="10">
        <v>1.8397277694659809E-5</v>
      </c>
      <c r="AJ9" s="10">
        <v>-1.8823327583084741E-2</v>
      </c>
      <c r="AK9" s="10">
        <v>0.13338582664132356</v>
      </c>
      <c r="AM9" s="3">
        <v>1964</v>
      </c>
      <c r="AN9" s="22">
        <v>-1.2839238716374511E-2</v>
      </c>
      <c r="AO9" s="22">
        <v>-4.8769486893493795E-3</v>
      </c>
      <c r="AP9" s="22">
        <v>-3.2435618198347338E-3</v>
      </c>
      <c r="AQ9" s="23">
        <v>8.3811630323021163E-3</v>
      </c>
      <c r="AR9" s="24">
        <v>-3.0938984226931703E-3</v>
      </c>
      <c r="AS9" s="24">
        <v>-1.455944103374413E-3</v>
      </c>
      <c r="AT9" s="25">
        <v>-1.8823327583084741E-2</v>
      </c>
      <c r="AU9" s="24">
        <v>1.0794583915895817E-2</v>
      </c>
      <c r="AW9" s="3">
        <v>1964</v>
      </c>
      <c r="AX9" s="2">
        <v>4.2459708548173429</v>
      </c>
      <c r="AY9" s="2">
        <v>-0.56760011391531684</v>
      </c>
      <c r="BA9" s="3">
        <v>1964</v>
      </c>
      <c r="BB9" s="3">
        <v>4.0770120845749362</v>
      </c>
    </row>
    <row r="10" spans="1:54" x14ac:dyDescent="0.3">
      <c r="A10" s="3">
        <v>1965</v>
      </c>
      <c r="B10" s="3">
        <v>44663.75</v>
      </c>
      <c r="C10" s="3">
        <v>16657684.119999999</v>
      </c>
      <c r="D10" s="3">
        <v>1.0586700365052151</v>
      </c>
      <c r="E10" s="3">
        <v>1</v>
      </c>
      <c r="F10" s="3">
        <v>1.0166999999999999</v>
      </c>
      <c r="G10" s="1">
        <v>4.45</v>
      </c>
      <c r="H10" s="1">
        <v>1756.1722272436875</v>
      </c>
      <c r="I10" s="10">
        <v>2.7000000000000001E-3</v>
      </c>
      <c r="J10" s="1">
        <v>1.0655426996759454</v>
      </c>
      <c r="L10" s="3">
        <v>991</v>
      </c>
      <c r="M10" s="1">
        <v>243.82022471910111</v>
      </c>
      <c r="N10" s="3">
        <v>2996</v>
      </c>
      <c r="O10" s="3">
        <v>1.0529157667386608</v>
      </c>
      <c r="P10" s="3">
        <v>1.0397196261682242</v>
      </c>
      <c r="Q10" s="3">
        <v>-230</v>
      </c>
      <c r="S10" s="6">
        <v>991</v>
      </c>
      <c r="T10" s="21">
        <v>1756.1722272436875</v>
      </c>
      <c r="U10" s="6">
        <v>243.82022471910111</v>
      </c>
      <c r="V10" s="17">
        <v>2996</v>
      </c>
      <c r="W10" s="6">
        <v>-230</v>
      </c>
      <c r="X10" s="6">
        <v>974.99999999999989</v>
      </c>
      <c r="Y10" s="6">
        <v>199.99999999999997</v>
      </c>
      <c r="AA10" s="3">
        <v>1965</v>
      </c>
      <c r="AB10" s="21">
        <v>2.2188016008508019E-2</v>
      </c>
      <c r="AC10" s="21">
        <v>1756.1722272436875</v>
      </c>
      <c r="AD10" s="21">
        <v>1.3736757987086678E-5</v>
      </c>
      <c r="AE10" s="21">
        <v>2.4124112869289525E-2</v>
      </c>
      <c r="AF10" s="21">
        <v>6.7079007024712436E-2</v>
      </c>
      <c r="AG10" s="18">
        <v>-6.1577886765096575E-2</v>
      </c>
      <c r="AH10" s="10">
        <v>2.1829783661246535E-2</v>
      </c>
      <c r="AI10" s="10">
        <v>1.1456114324856412E-5</v>
      </c>
      <c r="AJ10" s="10">
        <v>-5.1495899918837986E-3</v>
      </c>
      <c r="AK10" s="10">
        <v>0.13416699677261654</v>
      </c>
      <c r="AM10" s="3">
        <v>1965</v>
      </c>
      <c r="AN10" s="22">
        <v>1.2421684149983153E-4</v>
      </c>
      <c r="AO10" s="22">
        <v>3.638506513177243E-3</v>
      </c>
      <c r="AP10" s="22">
        <v>1.8883433951936424E-3</v>
      </c>
      <c r="AQ10" s="23">
        <v>3.6127768644222194E-3</v>
      </c>
      <c r="AR10" s="24">
        <v>-1.1992504567443041E-4</v>
      </c>
      <c r="AS10" s="24">
        <v>-6.9716354167203003E-4</v>
      </c>
      <c r="AT10" s="25">
        <v>-5.1495899918837986E-3</v>
      </c>
      <c r="AU10" s="24">
        <v>1.5230522193523196E-2</v>
      </c>
      <c r="AW10" s="3">
        <v>1965</v>
      </c>
      <c r="AX10" s="2">
        <v>4.648064705717724</v>
      </c>
      <c r="AY10" s="2">
        <v>-1.714379997799929</v>
      </c>
      <c r="BA10" s="3">
        <v>1965</v>
      </c>
      <c r="BB10" s="3">
        <v>5.6000643039272555</v>
      </c>
    </row>
    <row r="11" spans="1:54" x14ac:dyDescent="0.3">
      <c r="A11" s="3">
        <v>1966</v>
      </c>
      <c r="B11" s="3">
        <v>46537.45</v>
      </c>
      <c r="C11" s="3">
        <v>17047082.280000001</v>
      </c>
      <c r="D11" s="3">
        <v>1.0233764884238903</v>
      </c>
      <c r="E11" s="3">
        <v>1</v>
      </c>
      <c r="F11" s="3">
        <v>1.0299</v>
      </c>
      <c r="G11" s="1">
        <v>4.45</v>
      </c>
      <c r="H11" s="1">
        <v>1808.6817768382743</v>
      </c>
      <c r="I11" s="10">
        <v>2.7000000000000001E-3</v>
      </c>
      <c r="J11" s="1">
        <v>1.0974024263962563</v>
      </c>
      <c r="L11" s="3">
        <v>1002</v>
      </c>
      <c r="M11" s="1">
        <v>299.10112359550561</v>
      </c>
      <c r="N11" s="3">
        <v>2976</v>
      </c>
      <c r="O11" s="3">
        <v>1.0484359233097882</v>
      </c>
      <c r="P11" s="3">
        <v>1.047926267281106</v>
      </c>
      <c r="Q11" s="3">
        <v>-299</v>
      </c>
      <c r="S11" s="6">
        <v>1002</v>
      </c>
      <c r="T11" s="21">
        <v>1808.6817768382743</v>
      </c>
      <c r="U11" s="6">
        <v>299.10112359550561</v>
      </c>
      <c r="V11" s="17">
        <v>2976</v>
      </c>
      <c r="W11" s="6">
        <v>-299</v>
      </c>
      <c r="X11" s="6">
        <v>1039</v>
      </c>
      <c r="Y11" s="6">
        <v>255.50561797752809</v>
      </c>
      <c r="AA11" s="3">
        <v>1966</v>
      </c>
      <c r="AB11" s="21">
        <v>2.1531046501258665E-2</v>
      </c>
      <c r="AC11" s="21">
        <v>1808.6817768382743</v>
      </c>
      <c r="AD11" s="21">
        <v>1.5988291989493565E-5</v>
      </c>
      <c r="AE11" s="21">
        <v>2.8917732364166369E-2</v>
      </c>
      <c r="AF11" s="21">
        <v>6.3948497392959866E-2</v>
      </c>
      <c r="AG11" s="18">
        <v>-6.5546754086583822E-2</v>
      </c>
      <c r="AH11" s="10">
        <v>2.2326105104598554E-2</v>
      </c>
      <c r="AI11" s="10">
        <v>1.4066289078149217E-5</v>
      </c>
      <c r="AJ11" s="10">
        <v>-6.424933037800739E-3</v>
      </c>
      <c r="AK11" s="10">
        <v>0.13512704791691588</v>
      </c>
      <c r="AM11" s="3">
        <v>1966</v>
      </c>
      <c r="AN11" s="22">
        <v>-6.5696950724935393E-4</v>
      </c>
      <c r="AO11" s="22">
        <v>4.0723085200850793E-3</v>
      </c>
      <c r="AP11" s="22">
        <v>-3.1305096317525705E-3</v>
      </c>
      <c r="AQ11" s="23">
        <v>1.5322529381286143E-3</v>
      </c>
      <c r="AR11" s="24">
        <v>5.4331826918243566E-4</v>
      </c>
      <c r="AS11" s="24">
        <v>-1.4259762465441985E-4</v>
      </c>
      <c r="AT11" s="25">
        <v>-6.424933037800739E-3</v>
      </c>
      <c r="AU11" s="24">
        <v>7.8412947124844919E-3</v>
      </c>
      <c r="AW11" s="3">
        <v>1966</v>
      </c>
      <c r="AX11" s="2">
        <v>5.0131668151134194</v>
      </c>
      <c r="AY11" s="2">
        <v>-2.1569755677648055</v>
      </c>
      <c r="BA11" s="3">
        <v>1966</v>
      </c>
      <c r="BB11" s="3">
        <v>6.3841937751757047</v>
      </c>
    </row>
    <row r="12" spans="1:54" x14ac:dyDescent="0.3">
      <c r="A12" s="3">
        <v>1967</v>
      </c>
      <c r="B12" s="3">
        <v>49021.19</v>
      </c>
      <c r="C12" s="3">
        <v>17733823.32</v>
      </c>
      <c r="D12" s="3">
        <v>1.0402849607176297</v>
      </c>
      <c r="E12" s="3">
        <v>1.037037037037037</v>
      </c>
      <c r="F12" s="3">
        <v>1.0278</v>
      </c>
      <c r="G12" s="1">
        <v>4.45</v>
      </c>
      <c r="H12" s="1">
        <v>1792.5715898688647</v>
      </c>
      <c r="I12" s="10">
        <v>2.8E-3</v>
      </c>
      <c r="J12" s="1">
        <v>1.1279102138500723</v>
      </c>
      <c r="L12" s="3">
        <v>1283</v>
      </c>
      <c r="M12" s="1">
        <v>347.64044943820221</v>
      </c>
      <c r="N12" s="3">
        <v>3286</v>
      </c>
      <c r="O12" s="3">
        <v>1.0568862275449102</v>
      </c>
      <c r="P12" s="3">
        <v>1.0510894064613072</v>
      </c>
      <c r="Q12" s="3">
        <v>-436</v>
      </c>
      <c r="S12" s="6">
        <v>1283</v>
      </c>
      <c r="T12" s="21">
        <v>1792.5715898688647</v>
      </c>
      <c r="U12" s="6">
        <v>347.64044943820221</v>
      </c>
      <c r="V12" s="17">
        <v>3286</v>
      </c>
      <c r="W12" s="6">
        <v>-436</v>
      </c>
      <c r="X12" s="6">
        <v>1059</v>
      </c>
      <c r="Y12" s="6">
        <v>314.38202247191009</v>
      </c>
      <c r="AA12" s="3">
        <v>1967</v>
      </c>
      <c r="AB12" s="21">
        <v>2.6172355261061594E-2</v>
      </c>
      <c r="AC12" s="21">
        <v>1792.5715898688647</v>
      </c>
      <c r="AD12" s="21">
        <v>1.7380145022378325E-5</v>
      </c>
      <c r="AE12" s="21">
        <v>3.115515419491615E-2</v>
      </c>
      <c r="AF12" s="21">
        <v>6.7032236467535769E-2</v>
      </c>
      <c r="AG12" s="18">
        <v>-5.9276664389658923E-2</v>
      </c>
      <c r="AH12" s="10">
        <v>2.1602902744711012E-2</v>
      </c>
      <c r="AI12" s="10">
        <v>1.5577406131423929E-5</v>
      </c>
      <c r="AJ12" s="10">
        <v>-8.8941129336109551E-3</v>
      </c>
      <c r="AK12" s="10">
        <v>0.1397742690460472</v>
      </c>
      <c r="AM12" s="3">
        <v>1967</v>
      </c>
      <c r="AN12" s="22">
        <v>4.6413087598029291E-3</v>
      </c>
      <c r="AO12" s="22">
        <v>2.4949962040220369E-3</v>
      </c>
      <c r="AP12" s="22">
        <v>3.083739074575903E-3</v>
      </c>
      <c r="AQ12" s="23">
        <v>4.6718330033009431E-3</v>
      </c>
      <c r="AR12" s="24">
        <v>-4.3763669324495443E-4</v>
      </c>
      <c r="AS12" s="24">
        <v>-4.8558739057885571E-4</v>
      </c>
      <c r="AT12" s="25">
        <v>-8.8941129336109551E-3</v>
      </c>
      <c r="AU12" s="24">
        <v>2.4709214059136578E-2</v>
      </c>
      <c r="AW12" s="3">
        <v>1967</v>
      </c>
      <c r="AX12" s="2">
        <v>5.7730136702107799</v>
      </c>
      <c r="AY12" s="2">
        <v>-3.9142664772959668</v>
      </c>
      <c r="BA12" s="3">
        <v>1967</v>
      </c>
      <c r="BB12" s="3">
        <v>8.8551151810893636</v>
      </c>
    </row>
    <row r="13" spans="1:54" x14ac:dyDescent="0.3">
      <c r="A13" s="3">
        <v>1968</v>
      </c>
      <c r="B13" s="3">
        <v>52816.87</v>
      </c>
      <c r="C13" s="3">
        <v>18656104.879999999</v>
      </c>
      <c r="D13" s="3">
        <v>1.052006921652358</v>
      </c>
      <c r="E13" s="3">
        <v>1</v>
      </c>
      <c r="F13" s="3">
        <v>1.0422</v>
      </c>
      <c r="G13" s="1">
        <v>4.45</v>
      </c>
      <c r="H13" s="1">
        <v>1868.2181109613311</v>
      </c>
      <c r="I13" s="10">
        <v>2.8E-3</v>
      </c>
      <c r="J13" s="1">
        <v>1.1755080248745453</v>
      </c>
      <c r="L13" s="3">
        <v>1647</v>
      </c>
      <c r="M13" s="1">
        <v>422.47191011235952</v>
      </c>
      <c r="N13" s="3">
        <v>3715</v>
      </c>
      <c r="O13" s="3">
        <v>1.0724863600935308</v>
      </c>
      <c r="P13" s="3">
        <v>1.0530058177117001</v>
      </c>
      <c r="Q13" s="3">
        <v>-189</v>
      </c>
      <c r="S13" s="6">
        <v>1647</v>
      </c>
      <c r="T13" s="21">
        <v>1868.2181109613311</v>
      </c>
      <c r="U13" s="6">
        <v>422.47191011235952</v>
      </c>
      <c r="V13" s="17">
        <v>3715</v>
      </c>
      <c r="W13" s="6">
        <v>-189</v>
      </c>
      <c r="X13" s="6">
        <v>1376</v>
      </c>
      <c r="Y13" s="6">
        <v>366.06741573033707</v>
      </c>
      <c r="AA13" s="3">
        <v>1968</v>
      </c>
      <c r="AB13" s="21">
        <v>3.1183218543620626E-2</v>
      </c>
      <c r="AC13" s="21">
        <v>1868.2181109613311</v>
      </c>
      <c r="AD13" s="21">
        <v>1.9264212730312204E-5</v>
      </c>
      <c r="AE13" s="21">
        <v>3.5989751116181093E-2</v>
      </c>
      <c r="AF13" s="21">
        <v>7.0337375160625756E-2</v>
      </c>
      <c r="AG13" s="18">
        <v>-6.3718436721167296E-2</v>
      </c>
      <c r="AH13" s="10">
        <v>2.6052282159090456E-2</v>
      </c>
      <c r="AI13" s="10">
        <v>1.7396647725940755E-5</v>
      </c>
      <c r="AJ13" s="10">
        <v>-3.5784021279564654E-3</v>
      </c>
      <c r="AK13" s="10">
        <v>0.14276701795928404</v>
      </c>
      <c r="AM13" s="3">
        <v>1968</v>
      </c>
      <c r="AN13" s="22">
        <v>5.0108632825590325E-3</v>
      </c>
      <c r="AO13" s="22">
        <v>3.5198494142394754E-3</v>
      </c>
      <c r="AP13" s="22">
        <v>3.3051386930899873E-3</v>
      </c>
      <c r="AQ13" s="23">
        <v>3.3137997463684732E-3</v>
      </c>
      <c r="AR13" s="24">
        <v>5.0949772990803281E-4</v>
      </c>
      <c r="AS13" s="24">
        <v>-1.2851652294634296E-3</v>
      </c>
      <c r="AT13" s="25">
        <v>-3.5784021279564654E-3</v>
      </c>
      <c r="AU13" s="24">
        <v>1.9503720763768828E-2</v>
      </c>
      <c r="AW13" s="3">
        <v>1968</v>
      </c>
      <c r="AX13" s="2">
        <v>6.677790637726166</v>
      </c>
      <c r="AY13" s="2">
        <v>-5.0115672839929992</v>
      </c>
      <c r="BA13" s="3">
        <v>1968</v>
      </c>
      <c r="BB13" s="3">
        <v>10.805487257466247</v>
      </c>
    </row>
    <row r="14" spans="1:54" x14ac:dyDescent="0.3">
      <c r="A14" s="3">
        <v>1969</v>
      </c>
      <c r="B14" s="3">
        <v>54136.27</v>
      </c>
      <c r="C14" s="3">
        <v>19434079.530000001</v>
      </c>
      <c r="D14" s="3">
        <v>1.0417008081271038</v>
      </c>
      <c r="E14" s="3">
        <v>1</v>
      </c>
      <c r="F14" s="3">
        <v>1.0541</v>
      </c>
      <c r="G14" s="1">
        <v>4.45</v>
      </c>
      <c r="H14" s="1">
        <v>1969.2887107643389</v>
      </c>
      <c r="I14" s="10">
        <v>2.8E-3</v>
      </c>
      <c r="J14" s="1">
        <v>1.2391030090202582</v>
      </c>
      <c r="L14" s="3">
        <v>2200</v>
      </c>
      <c r="M14" s="1">
        <v>529.43820224719104</v>
      </c>
      <c r="N14" s="3">
        <v>3949</v>
      </c>
      <c r="O14" s="3">
        <v>1.0692167577413478</v>
      </c>
      <c r="P14" s="3">
        <v>1.0468085106382978</v>
      </c>
      <c r="Q14" s="3">
        <v>624</v>
      </c>
      <c r="S14" s="6">
        <v>2200</v>
      </c>
      <c r="T14" s="21">
        <v>1969.2887107643389</v>
      </c>
      <c r="U14" s="6">
        <v>529.43820224719104</v>
      </c>
      <c r="V14" s="17">
        <v>3949</v>
      </c>
      <c r="W14" s="6">
        <v>624</v>
      </c>
      <c r="X14" s="6">
        <v>1760.9999999999998</v>
      </c>
      <c r="Y14" s="6">
        <v>442.24719101123588</v>
      </c>
      <c r="AA14" s="3">
        <v>1969</v>
      </c>
      <c r="AB14" s="21">
        <v>4.0638189516935694E-2</v>
      </c>
      <c r="AC14" s="21">
        <v>1969.2887107643389</v>
      </c>
      <c r="AD14" s="21">
        <v>2.1985881752710693E-5</v>
      </c>
      <c r="AE14" s="21">
        <v>4.3296548731812844E-2</v>
      </c>
      <c r="AF14" s="21">
        <v>7.2945550182899568E-2</v>
      </c>
      <c r="AG14" s="18">
        <v>-6.7521667077408559E-2</v>
      </c>
      <c r="AH14" s="10">
        <v>3.2529023517874428E-2</v>
      </c>
      <c r="AI14" s="10">
        <v>1.935866966743957E-5</v>
      </c>
      <c r="AJ14" s="10">
        <v>1.1526468299349031E-2</v>
      </c>
      <c r="AK14" s="10">
        <v>0.13705254217210563</v>
      </c>
      <c r="AM14" s="3">
        <v>1969</v>
      </c>
      <c r="AN14" s="22">
        <v>9.4549709733150675E-3</v>
      </c>
      <c r="AO14" s="22">
        <v>5.3597520802463579E-3</v>
      </c>
      <c r="AP14" s="22">
        <v>2.608175022273812E-3</v>
      </c>
      <c r="AQ14" s="23">
        <v>2.8157080832171971E-3</v>
      </c>
      <c r="AR14" s="24">
        <v>8.2368743842957252E-4</v>
      </c>
      <c r="AS14" s="24">
        <v>-1.7705793747381112E-3</v>
      </c>
      <c r="AT14" s="25">
        <v>1.1526468299349031E-2</v>
      </c>
      <c r="AU14" s="24">
        <v>9.6590297960119417E-3</v>
      </c>
      <c r="AW14" s="3">
        <v>1969</v>
      </c>
      <c r="AX14" s="2">
        <v>8.4157996108708648</v>
      </c>
      <c r="AY14" s="2">
        <v>-4.4959979582380507</v>
      </c>
      <c r="BA14" s="3">
        <v>1969</v>
      </c>
      <c r="BB14" s="3">
        <v>11.771390237067441</v>
      </c>
    </row>
    <row r="15" spans="1:54" x14ac:dyDescent="0.3">
      <c r="A15" s="3">
        <v>1970</v>
      </c>
      <c r="B15" s="3">
        <v>60852.57</v>
      </c>
      <c r="C15" s="3">
        <v>20919792.149999999</v>
      </c>
      <c r="D15" s="3">
        <v>1.0764488288579108</v>
      </c>
      <c r="E15" s="3">
        <v>1.0357142857142856</v>
      </c>
      <c r="F15" s="3">
        <v>1.0589999999999999</v>
      </c>
      <c r="G15" s="1">
        <v>4.45</v>
      </c>
      <c r="H15" s="1">
        <v>2013.5637535029027</v>
      </c>
      <c r="I15" s="10">
        <v>2.8999999999999998E-3</v>
      </c>
      <c r="J15" s="1">
        <v>1.3122100865524533</v>
      </c>
      <c r="L15" s="3">
        <v>2560</v>
      </c>
      <c r="M15" s="1">
        <v>658.87640449438197</v>
      </c>
      <c r="N15" s="3">
        <v>4088</v>
      </c>
      <c r="O15" s="3">
        <v>1.0572727272727274</v>
      </c>
      <c r="P15" s="3">
        <v>1.0730050933786077</v>
      </c>
      <c r="Q15" s="3">
        <v>406</v>
      </c>
      <c r="S15" s="6">
        <v>2560</v>
      </c>
      <c r="T15" s="21">
        <v>2013.5637535029027</v>
      </c>
      <c r="U15" s="6">
        <v>658.87640449438197</v>
      </c>
      <c r="V15" s="17">
        <v>4088</v>
      </c>
      <c r="W15" s="6">
        <v>406</v>
      </c>
      <c r="X15" s="6">
        <v>2326</v>
      </c>
      <c r="Y15" s="6">
        <v>568.08988764044943</v>
      </c>
      <c r="AA15" s="3">
        <v>1970</v>
      </c>
      <c r="AB15" s="21">
        <v>4.2068888791385477E-2</v>
      </c>
      <c r="AC15" s="21">
        <v>2013.5637535029027</v>
      </c>
      <c r="AD15" s="21">
        <v>2.4001767140729734E-5</v>
      </c>
      <c r="AE15" s="21">
        <v>4.8329088334590396E-2</v>
      </c>
      <c r="AF15" s="21">
        <v>6.7178756788743674E-2</v>
      </c>
      <c r="AG15" s="18">
        <v>-6.5428271642242547E-2</v>
      </c>
      <c r="AH15" s="10">
        <v>3.8223529425297893E-2</v>
      </c>
      <c r="AI15" s="10">
        <v>2.1159836869284108E-5</v>
      </c>
      <c r="AJ15" s="10">
        <v>6.6718628317587901E-3</v>
      </c>
      <c r="AK15" s="10">
        <v>0.12978336689558645</v>
      </c>
      <c r="AM15" s="3">
        <v>1970</v>
      </c>
      <c r="AN15" s="22">
        <v>1.4306992744497829E-3</v>
      </c>
      <c r="AO15" s="22">
        <v>4.0591137485312774E-3</v>
      </c>
      <c r="AP15" s="22">
        <v>-5.7667933941558946E-3</v>
      </c>
      <c r="AQ15" s="23">
        <v>7.5172785406570214E-3</v>
      </c>
      <c r="AR15" s="24">
        <v>-2.1002913554122272E-3</v>
      </c>
      <c r="AS15" s="24">
        <v>-2.6001467177628906E-3</v>
      </c>
      <c r="AT15" s="25">
        <v>6.6718628317587901E-3</v>
      </c>
      <c r="AU15" s="24">
        <v>5.2688734108985152E-3</v>
      </c>
      <c r="AW15" s="3">
        <v>1970</v>
      </c>
      <c r="AX15" s="2">
        <v>9.0250912985269149</v>
      </c>
      <c r="AY15" s="2">
        <v>-4.4739039970297965</v>
      </c>
      <c r="BA15" s="3">
        <v>1970</v>
      </c>
      <c r="BB15" s="3">
        <v>12.298277578157293</v>
      </c>
    </row>
    <row r="16" spans="1:54" x14ac:dyDescent="0.3">
      <c r="A16" s="3">
        <v>1971</v>
      </c>
      <c r="B16" s="3">
        <v>66836.649999999994</v>
      </c>
      <c r="C16" s="3">
        <v>21562251.300000001</v>
      </c>
      <c r="D16" s="3">
        <v>1.0307105895409197</v>
      </c>
      <c r="E16" s="3">
        <v>1.0689655172413794</v>
      </c>
      <c r="F16" s="3">
        <v>1.0426</v>
      </c>
      <c r="G16" s="1">
        <v>4.3499999999999996</v>
      </c>
      <c r="H16" s="1">
        <v>1919.7675895620023</v>
      </c>
      <c r="I16" s="10">
        <v>3.0999999999999999E-3</v>
      </c>
      <c r="J16" s="1">
        <v>1.3681102362395878</v>
      </c>
      <c r="L16" s="3">
        <v>2712</v>
      </c>
      <c r="M16" s="1">
        <v>866.66666666666674</v>
      </c>
      <c r="N16" s="3">
        <v>5134</v>
      </c>
      <c r="O16" s="3">
        <v>1.073046875</v>
      </c>
      <c r="P16" s="3">
        <v>1.0641633107347994</v>
      </c>
      <c r="Q16" s="3">
        <v>-735</v>
      </c>
      <c r="S16" s="6">
        <v>2712</v>
      </c>
      <c r="T16" s="21">
        <v>1919.7675895620023</v>
      </c>
      <c r="U16" s="6">
        <v>866.66666666666674</v>
      </c>
      <c r="V16" s="17">
        <v>5134</v>
      </c>
      <c r="W16" s="6">
        <v>-735</v>
      </c>
      <c r="X16" s="6">
        <v>2747</v>
      </c>
      <c r="Y16" s="6">
        <v>701.15209597178239</v>
      </c>
      <c r="AA16" s="3">
        <v>1971</v>
      </c>
      <c r="AB16" s="21">
        <v>4.0576539967218585E-2</v>
      </c>
      <c r="AC16" s="21">
        <v>1919.7675895620023</v>
      </c>
      <c r="AD16" s="21">
        <v>2.9378992453193821E-5</v>
      </c>
      <c r="AE16" s="21">
        <v>5.6400837525628154E-2</v>
      </c>
      <c r="AF16" s="21">
        <v>7.6814143138532534E-2</v>
      </c>
      <c r="AG16" s="18">
        <v>-6.0972152692760739E-2</v>
      </c>
      <c r="AH16" s="10">
        <v>4.1100204752931219E-2</v>
      </c>
      <c r="AI16" s="10">
        <v>2.2661064747398488E-5</v>
      </c>
      <c r="AJ16" s="10">
        <v>-1.0996960499965215E-2</v>
      </c>
      <c r="AK16" s="10">
        <v>0.14826630947325165</v>
      </c>
      <c r="AM16" s="3">
        <v>1971</v>
      </c>
      <c r="AN16" s="22">
        <v>-1.492348824166892E-3</v>
      </c>
      <c r="AO16" s="22">
        <v>1.0323022876640964E-2</v>
      </c>
      <c r="AP16" s="22">
        <v>9.6353863497888603E-3</v>
      </c>
      <c r="AQ16" s="23">
        <v>6.2066040959829344E-3</v>
      </c>
      <c r="AR16" s="24">
        <v>-1.0976306096306399E-3</v>
      </c>
      <c r="AS16" s="24">
        <v>-4.4831605784319116E-4</v>
      </c>
      <c r="AT16" s="25">
        <v>-1.0996960499965215E-2</v>
      </c>
      <c r="AU16" s="24">
        <v>3.7215571665684913E-2</v>
      </c>
      <c r="AW16" s="3">
        <v>1971</v>
      </c>
      <c r="AX16" s="2">
        <v>9.6982718313978946</v>
      </c>
      <c r="AY16" s="2">
        <v>-7.3123937583508809</v>
      </c>
      <c r="BA16" s="3">
        <v>1971</v>
      </c>
      <c r="BB16" s="3">
        <v>16.019834744725785</v>
      </c>
    </row>
    <row r="17" spans="1:54" x14ac:dyDescent="0.3">
      <c r="A17" s="3">
        <v>1972</v>
      </c>
      <c r="B17" s="3">
        <v>71937.62</v>
      </c>
      <c r="C17" s="3">
        <v>22264618.219999999</v>
      </c>
      <c r="D17" s="3">
        <v>1.0325739140235324</v>
      </c>
      <c r="E17" s="3">
        <v>1.0322580645161292</v>
      </c>
      <c r="F17" s="3">
        <v>1.0330999999999999</v>
      </c>
      <c r="G17" s="1">
        <v>4.3499999999999996</v>
      </c>
      <c r="H17" s="1">
        <v>1921.3334000022385</v>
      </c>
      <c r="I17" s="10">
        <v>3.2000000000000002E-3</v>
      </c>
      <c r="J17" s="1">
        <v>1.4133946850591181</v>
      </c>
      <c r="L17" s="3">
        <v>2858</v>
      </c>
      <c r="M17" s="1">
        <v>900.91954022988511</v>
      </c>
      <c r="N17" s="3">
        <v>5739</v>
      </c>
      <c r="O17" s="3">
        <v>1.0704277286135693</v>
      </c>
      <c r="P17" s="3">
        <v>1.0574300699300698</v>
      </c>
      <c r="Q17" s="3">
        <v>-131</v>
      </c>
      <c r="S17" s="6">
        <v>2858</v>
      </c>
      <c r="T17" s="21">
        <v>1921.3334000022385</v>
      </c>
      <c r="U17" s="6">
        <v>900.91954022988511</v>
      </c>
      <c r="V17" s="17">
        <v>5739</v>
      </c>
      <c r="W17" s="6">
        <v>-131</v>
      </c>
      <c r="X17" s="6">
        <v>2903</v>
      </c>
      <c r="Y17" s="6">
        <v>916.43939393939388</v>
      </c>
      <c r="AA17" s="3">
        <v>1972</v>
      </c>
      <c r="AB17" s="21">
        <v>3.9728865091728086E-2</v>
      </c>
      <c r="AC17" s="21">
        <v>1921.3334000022385</v>
      </c>
      <c r="AD17" s="21">
        <v>2.8629073936991952E-5</v>
      </c>
      <c r="AE17" s="21">
        <v>5.5005995966276221E-2</v>
      </c>
      <c r="AF17" s="21">
        <v>7.9777451631010313E-2</v>
      </c>
      <c r="AG17" s="18">
        <v>-7.2066222238263408E-2</v>
      </c>
      <c r="AH17" s="10">
        <v>4.0354407054334018E-2</v>
      </c>
      <c r="AI17" s="10">
        <v>2.9146010708427473E-5</v>
      </c>
      <c r="AJ17" s="10">
        <v>-1.8210221578083903E-3</v>
      </c>
      <c r="AK17" s="10">
        <v>0.15303863712770474</v>
      </c>
      <c r="AM17" s="3">
        <v>1972</v>
      </c>
      <c r="AN17" s="22">
        <v>-8.4767487549049919E-4</v>
      </c>
      <c r="AO17" s="22">
        <v>-1.4408434924587695E-3</v>
      </c>
      <c r="AP17" s="22">
        <v>2.9633084924777786E-3</v>
      </c>
      <c r="AQ17" s="23">
        <v>4.7479209002691258E-3</v>
      </c>
      <c r="AR17" s="24">
        <v>1.7302044526264484E-4</v>
      </c>
      <c r="AS17" s="24">
        <v>-4.9327273566887413E-4</v>
      </c>
      <c r="AT17" s="25">
        <v>-1.8210221578083903E-3</v>
      </c>
      <c r="AU17" s="24">
        <v>7.5639854730122549E-3</v>
      </c>
      <c r="AW17" s="3">
        <v>1972</v>
      </c>
      <c r="AX17" s="2">
        <v>9.4206619568453895</v>
      </c>
      <c r="AY17" s="2">
        <v>-8.2976441424470337</v>
      </c>
      <c r="BA17" s="3">
        <v>1972</v>
      </c>
      <c r="BB17" s="3">
        <v>16.776233292027008</v>
      </c>
    </row>
    <row r="18" spans="1:54" x14ac:dyDescent="0.3">
      <c r="A18" s="3">
        <v>1973</v>
      </c>
      <c r="B18" s="3">
        <v>85682.52</v>
      </c>
      <c r="C18" s="3">
        <v>23657370.510000002</v>
      </c>
      <c r="D18" s="3">
        <v>1.0625545103103953</v>
      </c>
      <c r="E18" s="3">
        <v>1.125</v>
      </c>
      <c r="F18" s="3">
        <v>1.0622</v>
      </c>
      <c r="G18" s="1">
        <v>4.2850000000000001</v>
      </c>
      <c r="H18" s="1">
        <v>1786.9733529730761</v>
      </c>
      <c r="I18" s="10">
        <v>3.5999999999999999E-3</v>
      </c>
      <c r="J18" s="1">
        <v>1.5013078344697954</v>
      </c>
      <c r="L18" s="3">
        <v>3224</v>
      </c>
      <c r="M18" s="1">
        <v>913.18553092182026</v>
      </c>
      <c r="N18" s="3">
        <v>7128</v>
      </c>
      <c r="O18" s="3">
        <v>1.0713785864240728</v>
      </c>
      <c r="P18" s="3">
        <v>1.0709044563561956</v>
      </c>
      <c r="Q18" s="3">
        <v>-1822</v>
      </c>
      <c r="S18" s="6">
        <v>3224</v>
      </c>
      <c r="T18" s="21">
        <v>1786.9733529730761</v>
      </c>
      <c r="U18" s="6">
        <v>913.18553092182026</v>
      </c>
      <c r="V18" s="17">
        <v>7128</v>
      </c>
      <c r="W18" s="6">
        <v>-1822</v>
      </c>
      <c r="X18" s="6">
        <v>3062</v>
      </c>
      <c r="Y18" s="6">
        <v>964.79875045055883</v>
      </c>
      <c r="AA18" s="3">
        <v>1973</v>
      </c>
      <c r="AB18" s="21">
        <v>3.7627278002561083E-2</v>
      </c>
      <c r="AC18" s="21">
        <v>1786.9733529730761</v>
      </c>
      <c r="AD18" s="21">
        <v>2.5711226785681141E-5</v>
      </c>
      <c r="AE18" s="21">
        <v>4.5945277138259792E-2</v>
      </c>
      <c r="AF18" s="21">
        <v>8.3190830521791367E-2</v>
      </c>
      <c r="AG18" s="18">
        <v>-6.6738496378845089E-2</v>
      </c>
      <c r="AH18" s="10">
        <v>3.5736577308884007E-2</v>
      </c>
      <c r="AI18" s="10">
        <v>2.5264799362647815E-5</v>
      </c>
      <c r="AJ18" s="10">
        <v>-2.1264547307898972E-2</v>
      </c>
      <c r="AK18" s="10">
        <v>0.17308502132963555</v>
      </c>
      <c r="AM18" s="3">
        <v>1973</v>
      </c>
      <c r="AN18" s="22">
        <v>-2.1015870891670022E-3</v>
      </c>
      <c r="AO18" s="22">
        <v>-5.2141151074408185E-3</v>
      </c>
      <c r="AP18" s="22">
        <v>3.4133788907810547E-3</v>
      </c>
      <c r="AQ18" s="23">
        <v>1.3038955252165224E-2</v>
      </c>
      <c r="AR18" s="24">
        <v>-4.1210456263118672E-3</v>
      </c>
      <c r="AS18" s="24">
        <v>-2.6172893858901008E-3</v>
      </c>
      <c r="AT18" s="25">
        <v>-2.1264547307898972E-2</v>
      </c>
      <c r="AU18" s="24">
        <v>3.7139514266439397E-2</v>
      </c>
      <c r="AW18" s="3">
        <v>1973</v>
      </c>
      <c r="AX18" s="2">
        <v>8.3295869449217879</v>
      </c>
      <c r="AY18" s="2">
        <v>-12.743165788751757</v>
      </c>
      <c r="BA18" s="3">
        <v>1973</v>
      </c>
      <c r="BB18" s="3">
        <v>20.490184718670946</v>
      </c>
    </row>
    <row r="19" spans="1:54" x14ac:dyDescent="0.3">
      <c r="A19" s="3">
        <v>1974</v>
      </c>
      <c r="B19" s="3">
        <v>131277.79</v>
      </c>
      <c r="C19" s="3">
        <v>25091851.649999999</v>
      </c>
      <c r="D19" s="3">
        <v>1.0606356965747161</v>
      </c>
      <c r="E19" s="3">
        <v>1.4444444444444444</v>
      </c>
      <c r="F19" s="3">
        <v>1.1104000000000001</v>
      </c>
      <c r="G19" s="1">
        <v>4.2850000000000001</v>
      </c>
      <c r="H19" s="1">
        <v>1373.7151461747487</v>
      </c>
      <c r="I19" s="10">
        <v>5.1999999999999998E-3</v>
      </c>
      <c r="J19" s="1">
        <v>1.6670522193952608</v>
      </c>
      <c r="L19" s="3">
        <v>5359</v>
      </c>
      <c r="M19" s="1">
        <v>768.26137689614939</v>
      </c>
      <c r="N19" s="3">
        <v>9903</v>
      </c>
      <c r="O19" s="3">
        <v>1.0660669975186103</v>
      </c>
      <c r="P19" s="3">
        <v>1.0692563250702785</v>
      </c>
      <c r="Q19" s="3">
        <v>-3586</v>
      </c>
      <c r="S19" s="6">
        <v>5359</v>
      </c>
      <c r="T19" s="21">
        <v>1373.7151461747487</v>
      </c>
      <c r="U19" s="6">
        <v>768.26137689614939</v>
      </c>
      <c r="V19" s="17">
        <v>9903</v>
      </c>
      <c r="W19" s="6">
        <v>-3586</v>
      </c>
      <c r="X19" s="6">
        <v>3436.9999999999995</v>
      </c>
      <c r="Y19" s="6">
        <v>976.42940490081662</v>
      </c>
      <c r="AA19" s="3">
        <v>1974</v>
      </c>
      <c r="AB19" s="21">
        <v>4.0821832847734559E-2</v>
      </c>
      <c r="AC19" s="21">
        <v>1373.7151461747487</v>
      </c>
      <c r="AD19" s="21">
        <v>1.8366528836963282E-5</v>
      </c>
      <c r="AE19" s="21">
        <v>2.5230378845991754E-2</v>
      </c>
      <c r="AF19" s="21">
        <v>7.5435456370799653E-2</v>
      </c>
      <c r="AG19" s="18">
        <v>-5.4301068770076566E-2</v>
      </c>
      <c r="AH19" s="10">
        <v>2.6181123250170493E-2</v>
      </c>
      <c r="AI19" s="10">
        <v>1.7944755467238971E-5</v>
      </c>
      <c r="AJ19" s="10">
        <v>-2.7316121028545651E-2</v>
      </c>
      <c r="AK19" s="10">
        <v>0.17169377754035564</v>
      </c>
      <c r="AM19" s="3">
        <v>1974</v>
      </c>
      <c r="AN19" s="22">
        <v>3.1945548451734751E-3</v>
      </c>
      <c r="AO19" s="22">
        <v>-1.0089522816232332E-2</v>
      </c>
      <c r="AP19" s="22">
        <v>-7.7553741509917146E-3</v>
      </c>
      <c r="AQ19" s="23">
        <v>2.8889761751714801E-2</v>
      </c>
      <c r="AR19" s="24">
        <v>-1.1444228989829159E-2</v>
      </c>
      <c r="AS19" s="24">
        <v>-3.2531018166501264E-3</v>
      </c>
      <c r="AT19" s="25">
        <v>-2.7316121028545651E-2</v>
      </c>
      <c r="AU19" s="24">
        <v>5.6252871464689158E-2</v>
      </c>
      <c r="AW19" s="3">
        <v>1974</v>
      </c>
      <c r="AX19" s="2">
        <v>6.5898428058546683</v>
      </c>
      <c r="AY19" s="2">
        <v>-19.057949732326559</v>
      </c>
      <c r="BA19" s="3">
        <v>1974</v>
      </c>
      <c r="BB19" s="3">
        <v>26.11547186513986</v>
      </c>
    </row>
    <row r="20" spans="1:54" x14ac:dyDescent="0.3">
      <c r="A20" s="3">
        <v>1975</v>
      </c>
      <c r="B20" s="3">
        <v>138136.79</v>
      </c>
      <c r="C20" s="3">
        <v>26614335.239999998</v>
      </c>
      <c r="D20" s="3">
        <v>1.0606764144486722</v>
      </c>
      <c r="E20" s="3">
        <v>1</v>
      </c>
      <c r="F20" s="3">
        <v>1.0912999999999999</v>
      </c>
      <c r="G20" s="1">
        <v>4.2850000000000001</v>
      </c>
      <c r="H20" s="1">
        <v>1499.1353390205031</v>
      </c>
      <c r="I20" s="10">
        <v>5.1999999999999998E-3</v>
      </c>
      <c r="J20" s="1">
        <v>1.8192540870260481</v>
      </c>
      <c r="L20" s="3">
        <v>6778</v>
      </c>
      <c r="M20" s="1">
        <v>1405.8343057176196</v>
      </c>
      <c r="N20" s="3">
        <v>13422</v>
      </c>
      <c r="O20" s="3">
        <v>1.050569136032842</v>
      </c>
      <c r="P20" s="3">
        <v>1.0710814094775212</v>
      </c>
      <c r="Q20" s="3">
        <v>119</v>
      </c>
      <c r="S20" s="6">
        <v>6778</v>
      </c>
      <c r="T20" s="21">
        <v>1499.1353390205031</v>
      </c>
      <c r="U20" s="6">
        <v>1405.8343057176196</v>
      </c>
      <c r="V20" s="17">
        <v>13422</v>
      </c>
      <c r="W20" s="6">
        <v>119</v>
      </c>
      <c r="X20" s="6">
        <v>5630</v>
      </c>
      <c r="Y20" s="6">
        <v>822.87047841306878</v>
      </c>
      <c r="AA20" s="3">
        <v>1975</v>
      </c>
      <c r="AB20" s="21">
        <v>4.9067304951852429E-2</v>
      </c>
      <c r="AC20" s="21">
        <v>1499.1353390205031</v>
      </c>
      <c r="AD20" s="21">
        <v>2.9035222246322439E-5</v>
      </c>
      <c r="AE20" s="21">
        <v>4.3527727745776242E-2</v>
      </c>
      <c r="AF20" s="21">
        <v>9.7164556958359891E-2</v>
      </c>
      <c r="AG20" s="18">
        <v>-7.112014120725986E-2</v>
      </c>
      <c r="AH20" s="10">
        <v>4.0756702106658188E-2</v>
      </c>
      <c r="AI20" s="10">
        <v>1.8546700318710752E-5</v>
      </c>
      <c r="AJ20" s="10">
        <v>8.6146492907501315E-4</v>
      </c>
      <c r="AK20" s="10">
        <v>0.1757443246036666</v>
      </c>
      <c r="AM20" s="3">
        <v>1975</v>
      </c>
      <c r="AN20" s="22">
        <v>8.2454721041178708E-3</v>
      </c>
      <c r="AO20" s="22">
        <v>1.5993815311145448E-2</v>
      </c>
      <c r="AP20" s="22">
        <v>2.1729100587560238E-2</v>
      </c>
      <c r="AQ20" s="23">
        <v>4.3153151635397929E-3</v>
      </c>
      <c r="AR20" s="24">
        <v>-3.8899481917018365E-4</v>
      </c>
      <c r="AS20" s="24">
        <v>-2.0560292952537928E-3</v>
      </c>
      <c r="AT20" s="25">
        <v>8.6146492907501315E-4</v>
      </c>
      <c r="AU20" s="24">
        <v>5.1867262351712316E-2</v>
      </c>
      <c r="AW20" s="3">
        <v>1975</v>
      </c>
      <c r="AX20" s="2">
        <v>9.267625228586823</v>
      </c>
      <c r="AY20" s="2">
        <v>-21.820747225971459</v>
      </c>
      <c r="BA20" s="3">
        <v>1975</v>
      </c>
      <c r="BB20" s="3">
        <v>31.302198100311092</v>
      </c>
    </row>
    <row r="21" spans="1:54" x14ac:dyDescent="0.3">
      <c r="A21" s="3">
        <v>1976</v>
      </c>
      <c r="B21" s="3">
        <v>158028.35999999999</v>
      </c>
      <c r="C21" s="3">
        <v>28948672.359999999</v>
      </c>
      <c r="D21" s="3">
        <v>1.087709766144811</v>
      </c>
      <c r="E21" s="3">
        <v>1.0576923076923077</v>
      </c>
      <c r="F21" s="3">
        <v>1.0573999999999999</v>
      </c>
      <c r="G21" s="1">
        <v>4.2930000000000001</v>
      </c>
      <c r="H21" s="1">
        <v>1501.5191114673503</v>
      </c>
      <c r="I21" s="10">
        <v>5.4999999999999997E-3</v>
      </c>
      <c r="J21" s="1">
        <v>1.9236792716213431</v>
      </c>
      <c r="L21" s="3">
        <v>8251</v>
      </c>
      <c r="M21" s="1">
        <v>3295.3645469368739</v>
      </c>
      <c r="N21" s="3">
        <v>16338</v>
      </c>
      <c r="O21" s="3">
        <v>1.0750958984951313</v>
      </c>
      <c r="P21" s="3">
        <v>1.0616810148682658</v>
      </c>
      <c r="Q21" s="3">
        <v>4081</v>
      </c>
      <c r="S21" s="6">
        <v>8251</v>
      </c>
      <c r="T21" s="21">
        <v>1501.5191114673503</v>
      </c>
      <c r="U21" s="6">
        <v>3295.3645469368739</v>
      </c>
      <c r="V21" s="17">
        <v>16338</v>
      </c>
      <c r="W21" s="6">
        <v>4081</v>
      </c>
      <c r="X21" s="6">
        <v>7287</v>
      </c>
      <c r="Y21" s="6">
        <v>1492.5475924309062</v>
      </c>
      <c r="AA21" s="3">
        <v>1976</v>
      </c>
      <c r="AB21" s="21">
        <v>5.2212147237369298E-2</v>
      </c>
      <c r="AC21" s="21">
        <v>1501.5191114673503</v>
      </c>
      <c r="AD21" s="21">
        <v>5.9175528967749806E-5</v>
      </c>
      <c r="AE21" s="21">
        <v>8.885318767626614E-2</v>
      </c>
      <c r="AF21" s="21">
        <v>0.10338650606764509</v>
      </c>
      <c r="AG21" s="18">
        <v>-8.4456970869128109E-2</v>
      </c>
      <c r="AH21" s="10">
        <v>4.6111976356648897E-2</v>
      </c>
      <c r="AI21" s="10">
        <v>2.6844597359029113E-5</v>
      </c>
      <c r="AJ21" s="10">
        <v>2.5824478593589151E-2</v>
      </c>
      <c r="AK21" s="10">
        <v>0.16815150015551314</v>
      </c>
      <c r="AM21" s="3">
        <v>1976</v>
      </c>
      <c r="AN21" s="22">
        <v>3.144842285516869E-3</v>
      </c>
      <c r="AO21" s="22">
        <v>4.5256246567711024E-2</v>
      </c>
      <c r="AP21" s="22">
        <v>6.2219491092851964E-3</v>
      </c>
      <c r="AQ21" s="23">
        <v>1.2707586089231782E-2</v>
      </c>
      <c r="AR21" s="24">
        <v>-3.2143808925962449E-3</v>
      </c>
      <c r="AS21" s="24">
        <v>-3.3532565458580985E-3</v>
      </c>
      <c r="AT21" s="25">
        <v>2.5824478593589151E-2</v>
      </c>
      <c r="AU21" s="24">
        <v>4.8073782896610059E-2</v>
      </c>
      <c r="AW21" s="3">
        <v>1976</v>
      </c>
      <c r="AX21" s="2">
        <v>14.173405330536875</v>
      </c>
      <c r="AY21" s="2">
        <v>-21.788016630309677</v>
      </c>
      <c r="BA21" s="3">
        <v>1976</v>
      </c>
      <c r="BB21" s="3">
        <v>36.109576389972098</v>
      </c>
    </row>
    <row r="22" spans="1:54" x14ac:dyDescent="0.3">
      <c r="A22" s="3">
        <v>1977</v>
      </c>
      <c r="B22" s="3">
        <v>182126.09</v>
      </c>
      <c r="C22" s="3">
        <v>30894641.890000001</v>
      </c>
      <c r="D22" s="3">
        <v>1.0672213739476653</v>
      </c>
      <c r="E22" s="3">
        <v>1.0727272727272728</v>
      </c>
      <c r="F22" s="3">
        <v>1.0649000000000002</v>
      </c>
      <c r="G22" s="1">
        <v>4.2930000000000001</v>
      </c>
      <c r="H22" s="1">
        <v>1490.5631118489318</v>
      </c>
      <c r="I22" s="10">
        <v>5.8999999999999999E-3</v>
      </c>
      <c r="J22" s="1">
        <v>2.0485260563495684</v>
      </c>
      <c r="L22" s="3">
        <v>14464</v>
      </c>
      <c r="M22" s="1">
        <v>4723.0375029117167</v>
      </c>
      <c r="N22" s="3">
        <v>20013</v>
      </c>
      <c r="O22" s="3">
        <v>1.0665373894073447</v>
      </c>
      <c r="P22" s="3">
        <v>1.0597299780872269</v>
      </c>
      <c r="Q22" s="3">
        <v>7683</v>
      </c>
      <c r="S22" s="6">
        <v>14464</v>
      </c>
      <c r="T22" s="21">
        <v>1490.5631118489318</v>
      </c>
      <c r="U22" s="6">
        <v>4723.0375029117167</v>
      </c>
      <c r="V22" s="17">
        <v>20013</v>
      </c>
      <c r="W22" s="6">
        <v>7683</v>
      </c>
      <c r="X22" s="6">
        <v>8800</v>
      </c>
      <c r="Y22" s="6">
        <v>3492.1965991148377</v>
      </c>
      <c r="AA22" s="3">
        <v>1977</v>
      </c>
      <c r="AB22" s="21">
        <v>7.9417506849238345E-2</v>
      </c>
      <c r="AC22" s="21">
        <v>1490.5631118489318</v>
      </c>
      <c r="AD22" s="21">
        <v>7.4627129360864091E-5</v>
      </c>
      <c r="AE22" s="21">
        <v>0.11123644616848237</v>
      </c>
      <c r="AF22" s="21">
        <v>0.10988540960825546</v>
      </c>
      <c r="AG22" s="18">
        <v>-9.0306710277447425E-2</v>
      </c>
      <c r="AH22" s="10">
        <v>4.8318173414912714E-2</v>
      </c>
      <c r="AI22" s="10">
        <v>5.4776405775963007E-5</v>
      </c>
      <c r="AJ22" s="10">
        <v>4.2185059812133455E-2</v>
      </c>
      <c r="AK22" s="10">
        <v>0.18912624423147995</v>
      </c>
      <c r="AM22" s="3">
        <v>1977</v>
      </c>
      <c r="AN22" s="22">
        <v>2.7205359611869047E-2</v>
      </c>
      <c r="AO22" s="22">
        <v>2.3031585565006608E-2</v>
      </c>
      <c r="AP22" s="22">
        <v>6.4989035406103762E-3</v>
      </c>
      <c r="AQ22" s="23">
        <v>1.3079795790197662E-2</v>
      </c>
      <c r="AR22" s="24">
        <v>-3.5710008031951393E-3</v>
      </c>
      <c r="AS22" s="24">
        <v>-5.9570404733767512E-3</v>
      </c>
      <c r="AT22" s="25">
        <v>4.2185059812133455E-2</v>
      </c>
      <c r="AU22" s="24">
        <v>3.7158625972122133E-2</v>
      </c>
      <c r="AW22" s="3">
        <v>1977</v>
      </c>
      <c r="AX22" s="2">
        <v>19.074697095841678</v>
      </c>
      <c r="AY22" s="2">
        <v>-20.480184709834326</v>
      </c>
      <c r="BA22" s="3">
        <v>1977</v>
      </c>
      <c r="BB22" s="3">
        <v>39.825438987184313</v>
      </c>
    </row>
    <row r="23" spans="1:54" x14ac:dyDescent="0.3">
      <c r="A23" s="3">
        <v>1978</v>
      </c>
      <c r="B23" s="3">
        <v>197745.99</v>
      </c>
      <c r="C23" s="3">
        <v>31555279.949999999</v>
      </c>
      <c r="D23" s="3">
        <v>1.0213835804393587</v>
      </c>
      <c r="E23" s="3">
        <v>1.0677966101694916</v>
      </c>
      <c r="F23" s="3">
        <v>1.0765</v>
      </c>
      <c r="G23" s="1">
        <v>4.2930000000000001</v>
      </c>
      <c r="H23" s="1">
        <v>1502.7123841970972</v>
      </c>
      <c r="I23" s="10">
        <v>6.3E-3</v>
      </c>
      <c r="J23" s="1">
        <v>2.2052382996603104</v>
      </c>
      <c r="L23" s="3">
        <v>17912</v>
      </c>
      <c r="M23" s="1">
        <v>7264.849755415793</v>
      </c>
      <c r="N23" s="3">
        <v>22373</v>
      </c>
      <c r="O23" s="3">
        <v>1.0626382743362832</v>
      </c>
      <c r="P23" s="3">
        <v>1.0800946932333793</v>
      </c>
      <c r="Q23" s="3">
        <v>6976</v>
      </c>
      <c r="S23" s="6">
        <v>17912</v>
      </c>
      <c r="T23" s="21">
        <v>1502.7123841970972</v>
      </c>
      <c r="U23" s="6">
        <v>7264.849755415793</v>
      </c>
      <c r="V23" s="17">
        <v>22373</v>
      </c>
      <c r="W23" s="6">
        <v>6976</v>
      </c>
      <c r="X23" s="6">
        <v>15370</v>
      </c>
      <c r="Y23" s="6">
        <v>5101.3277428371766</v>
      </c>
      <c r="AA23" s="3">
        <v>1978</v>
      </c>
      <c r="AB23" s="21">
        <v>9.0580850716618838E-2</v>
      </c>
      <c r="AC23" s="21">
        <v>1502.7123841970972</v>
      </c>
      <c r="AD23" s="21">
        <v>1.0439965730368352E-4</v>
      </c>
      <c r="AE23" s="21">
        <v>0.15688265793617814</v>
      </c>
      <c r="AF23" s="21">
        <v>0.11314009452227072</v>
      </c>
      <c r="AG23" s="18">
        <v>-0.10075407533014141</v>
      </c>
      <c r="AH23" s="10">
        <v>7.7725975631667679E-2</v>
      </c>
      <c r="AI23" s="10">
        <v>7.3906248632486487E-5</v>
      </c>
      <c r="AJ23" s="10">
        <v>3.527758009151033E-2</v>
      </c>
      <c r="AK23" s="10">
        <v>0.19150195825452418</v>
      </c>
      <c r="AM23" s="3">
        <v>1978</v>
      </c>
      <c r="AN23" s="22">
        <v>1.1163343867380493E-2</v>
      </c>
      <c r="AO23" s="22">
        <v>4.4739546448528879E-2</v>
      </c>
      <c r="AP23" s="22">
        <v>3.2546849140152601E-3</v>
      </c>
      <c r="AQ23" s="23">
        <v>9.1313342781140505E-3</v>
      </c>
      <c r="AR23" s="24">
        <v>-2.0382964447875646E-3</v>
      </c>
      <c r="AS23" s="24">
        <v>-1.9811835409293617E-3</v>
      </c>
      <c r="AT23" s="25">
        <v>3.527758009151033E-2</v>
      </c>
      <c r="AU23" s="24">
        <v>3.703080940224527E-2</v>
      </c>
      <c r="AW23" s="3">
        <v>1978</v>
      </c>
      <c r="AX23" s="2">
        <v>24.829833464638146</v>
      </c>
      <c r="AY23" s="2">
        <v>-18.592976618467915</v>
      </c>
      <c r="BA23" s="3">
        <v>1978</v>
      </c>
      <c r="BB23" s="3">
        <v>43.528519927408837</v>
      </c>
    </row>
    <row r="24" spans="1:54" x14ac:dyDescent="0.3">
      <c r="A24" s="3">
        <v>1979</v>
      </c>
      <c r="B24" s="3">
        <v>242985.68</v>
      </c>
      <c r="C24" s="3">
        <v>31976700.100000001</v>
      </c>
      <c r="D24" s="3">
        <v>1.0133549805505688</v>
      </c>
      <c r="E24" s="3">
        <v>1.2063492063492063</v>
      </c>
      <c r="F24" s="3">
        <v>1.1127</v>
      </c>
      <c r="G24" s="1">
        <v>4.2930000000000001</v>
      </c>
      <c r="H24" s="1">
        <v>1386.0564263612491</v>
      </c>
      <c r="I24" s="10">
        <v>7.6E-3</v>
      </c>
      <c r="J24" s="1">
        <v>2.4537686560320275</v>
      </c>
      <c r="L24" s="3">
        <v>19206.43</v>
      </c>
      <c r="M24" s="1">
        <v>8228.9005357558817</v>
      </c>
      <c r="N24" s="3">
        <v>25288</v>
      </c>
      <c r="O24" s="3">
        <v>1.048124162572577</v>
      </c>
      <c r="P24" s="3">
        <v>1.0748044119533153</v>
      </c>
      <c r="Q24" s="3">
        <v>-6400</v>
      </c>
      <c r="S24" s="6">
        <v>19206.43</v>
      </c>
      <c r="T24" s="21">
        <v>1386.0564263612491</v>
      </c>
      <c r="U24" s="6">
        <v>8228.9005357558817</v>
      </c>
      <c r="V24" s="17">
        <v>25288</v>
      </c>
      <c r="W24" s="6">
        <v>-6400</v>
      </c>
      <c r="X24" s="6">
        <v>18774</v>
      </c>
      <c r="Y24" s="6">
        <v>7808.2925692988583</v>
      </c>
      <c r="AA24" s="3">
        <v>1979</v>
      </c>
      <c r="AB24" s="21">
        <v>7.9043464618984954E-2</v>
      </c>
      <c r="AC24" s="21">
        <v>1386.0564263612491</v>
      </c>
      <c r="AD24" s="21">
        <v>1.0487562320494711E-4</v>
      </c>
      <c r="AE24" s="21">
        <v>0.14536353151185788</v>
      </c>
      <c r="AF24" s="21">
        <v>0.10407197658726226</v>
      </c>
      <c r="AG24" s="18">
        <v>-9.2551164613795728E-2</v>
      </c>
      <c r="AH24" s="10">
        <v>7.726381241890469E-2</v>
      </c>
      <c r="AI24" s="10">
        <v>9.1789681813766238E-5</v>
      </c>
      <c r="AJ24" s="10">
        <v>-2.6339000718067006E-2</v>
      </c>
      <c r="AK24" s="10">
        <v>0.22475488006059643</v>
      </c>
      <c r="AM24" s="3">
        <v>1979</v>
      </c>
      <c r="AN24" s="22">
        <v>-1.1537386097633884E-2</v>
      </c>
      <c r="AO24" s="22">
        <v>6.5971559617522611E-4</v>
      </c>
      <c r="AP24" s="22">
        <v>-9.0681179350084601E-3</v>
      </c>
      <c r="AQ24" s="23">
        <v>2.0588929908474995E-2</v>
      </c>
      <c r="AR24" s="24">
        <v>-1.291779415471829E-2</v>
      </c>
      <c r="AS24" s="24">
        <v>-6.770324312625052E-3</v>
      </c>
      <c r="AT24" s="25">
        <v>-2.6339000718067006E-2</v>
      </c>
      <c r="AU24" s="24">
        <v>4.6670260657418222E-2</v>
      </c>
      <c r="AW24" s="3">
        <v>1979</v>
      </c>
      <c r="AX24" s="2">
        <v>22.442927500912813</v>
      </c>
      <c r="AY24" s="2">
        <v>-24.347769734355602</v>
      </c>
      <c r="BA24" s="3">
        <v>1979</v>
      </c>
      <c r="BB24" s="3">
        <v>48.19554599315066</v>
      </c>
    </row>
    <row r="25" spans="1:54" x14ac:dyDescent="0.3">
      <c r="A25" s="3">
        <v>1980</v>
      </c>
      <c r="B25" s="3">
        <v>297333.65999999997</v>
      </c>
      <c r="C25" s="3">
        <v>31340851.460000001</v>
      </c>
      <c r="D25" s="3">
        <v>0.98011525147962342</v>
      </c>
      <c r="E25" s="3">
        <v>1.25</v>
      </c>
      <c r="F25" s="3">
        <v>1.1351</v>
      </c>
      <c r="G25" s="1">
        <v>4.2930000000000001</v>
      </c>
      <c r="H25" s="1">
        <v>1258.6501196501233</v>
      </c>
      <c r="I25" s="10">
        <v>9.4999999999999998E-3</v>
      </c>
      <c r="J25" s="1">
        <v>2.7852728014619546</v>
      </c>
      <c r="L25" s="3">
        <v>19236.560000000001</v>
      </c>
      <c r="M25" s="1">
        <v>9670.7733519683188</v>
      </c>
      <c r="N25" s="3">
        <v>27214</v>
      </c>
      <c r="O25" s="3">
        <v>1.0682755722953199</v>
      </c>
      <c r="P25" s="3">
        <v>1.1065806655424923</v>
      </c>
      <c r="Q25" s="3">
        <v>-4706.4700000000012</v>
      </c>
      <c r="S25" s="6">
        <v>19236.560000000001</v>
      </c>
      <c r="T25" s="21">
        <v>1258.6501196501233</v>
      </c>
      <c r="U25" s="6">
        <v>9670.7733519683188</v>
      </c>
      <c r="V25" s="17">
        <v>27214</v>
      </c>
      <c r="W25" s="6">
        <v>-4706.4700000000012</v>
      </c>
      <c r="X25" s="6">
        <v>20517.760000000002</v>
      </c>
      <c r="Y25" s="6">
        <v>9105.9422315397151</v>
      </c>
      <c r="AA25" s="3">
        <v>1980</v>
      </c>
      <c r="AB25" s="21">
        <v>6.4696879593114362E-2</v>
      </c>
      <c r="AC25" s="21">
        <v>1258.6501196501233</v>
      </c>
      <c r="AD25" s="21">
        <v>1.1078543716409165E-4</v>
      </c>
      <c r="AE25" s="21">
        <v>0.13944010374207516</v>
      </c>
      <c r="AF25" s="21">
        <v>9.1526805273240849E-2</v>
      </c>
      <c r="AG25" s="18">
        <v>-8.4946725544899584E-2</v>
      </c>
      <c r="AH25" s="10">
        <v>6.9005843468916375E-2</v>
      </c>
      <c r="AI25" s="10">
        <v>9.472627775161339E-5</v>
      </c>
      <c r="AJ25" s="10">
        <v>-1.5828917587063642E-2</v>
      </c>
      <c r="AK25" s="10">
        <v>0.18800954368881453</v>
      </c>
      <c r="AM25" s="3">
        <v>1980</v>
      </c>
      <c r="AN25" s="22">
        <v>-1.4346585025870592E-2</v>
      </c>
      <c r="AO25" s="22">
        <v>7.4383880467872423E-3</v>
      </c>
      <c r="AP25" s="22">
        <v>-1.2545171314021414E-2</v>
      </c>
      <c r="AQ25" s="23">
        <v>1.9125251042362679E-2</v>
      </c>
      <c r="AR25" s="24">
        <v>-1.0120792698860032E-2</v>
      </c>
      <c r="AS25" s="24">
        <v>-7.0574967238355474E-4</v>
      </c>
      <c r="AT25" s="25">
        <v>-1.5828917587063642E-2</v>
      </c>
      <c r="AU25" s="24">
        <v>2.6327342707565145E-2</v>
      </c>
      <c r="AW25" s="3">
        <v>1980</v>
      </c>
      <c r="AX25" s="2">
        <v>20.432664771287584</v>
      </c>
      <c r="AY25" s="2">
        <v>-27.671323703020452</v>
      </c>
      <c r="BA25" s="3">
        <v>1980</v>
      </c>
      <c r="BB25" s="3">
        <v>50.828280263907175</v>
      </c>
    </row>
    <row r="26" spans="1:54" x14ac:dyDescent="0.3">
      <c r="A26" s="3">
        <v>1981</v>
      </c>
      <c r="B26" s="3">
        <v>333601.90000000002</v>
      </c>
      <c r="C26" s="3">
        <v>31246238.5</v>
      </c>
      <c r="D26" s="3">
        <v>0.99698116178749152</v>
      </c>
      <c r="E26" s="3">
        <v>1.1263157894736842</v>
      </c>
      <c r="F26" s="3">
        <v>1.1032</v>
      </c>
      <c r="G26" s="1">
        <v>4.2930000000000001</v>
      </c>
      <c r="H26" s="1">
        <v>1232.8183844842197</v>
      </c>
      <c r="I26" s="10">
        <v>1.0699999999999999E-2</v>
      </c>
      <c r="J26" s="1">
        <v>3.072712954572828</v>
      </c>
      <c r="L26" s="3">
        <v>25810.27</v>
      </c>
      <c r="M26" s="1">
        <v>9530.1048218029337</v>
      </c>
      <c r="N26" s="3">
        <v>31623</v>
      </c>
      <c r="O26" s="3">
        <v>1.0469813729689716</v>
      </c>
      <c r="P26" s="3">
        <v>1.1303858237048625</v>
      </c>
      <c r="Q26" s="3">
        <v>-12344.940000000002</v>
      </c>
      <c r="S26" s="6">
        <v>25810.27</v>
      </c>
      <c r="T26" s="21">
        <v>1232.8183844842197</v>
      </c>
      <c r="U26" s="6">
        <v>9530.1048218029337</v>
      </c>
      <c r="V26" s="17">
        <v>31623</v>
      </c>
      <c r="W26" s="6">
        <v>-12344.940000000002</v>
      </c>
      <c r="X26" s="6">
        <v>20140.320000000003</v>
      </c>
      <c r="Y26" s="6">
        <v>10931.705101327743</v>
      </c>
      <c r="AA26" s="3">
        <v>1981</v>
      </c>
      <c r="AB26" s="21">
        <v>7.7368474220320685E-2</v>
      </c>
      <c r="AC26" s="21">
        <v>1232.8183844842197</v>
      </c>
      <c r="AD26" s="21">
        <v>9.9260839217604462E-5</v>
      </c>
      <c r="AE26" s="21">
        <v>0.12237058744679501</v>
      </c>
      <c r="AF26" s="21">
        <v>9.4792625581568923E-2</v>
      </c>
      <c r="AG26" s="18">
        <v>-8.1508176830229054E-2</v>
      </c>
      <c r="AH26" s="10">
        <v>6.0372318023368579E-2</v>
      </c>
      <c r="AI26" s="10">
        <v>1.115224375990483E-4</v>
      </c>
      <c r="AJ26" s="10">
        <v>-3.7005005067417183E-2</v>
      </c>
      <c r="AK26" s="10">
        <v>0.23028970207778585</v>
      </c>
      <c r="AM26" s="3">
        <v>1981</v>
      </c>
      <c r="AN26" s="22">
        <v>1.2671594627206323E-2</v>
      </c>
      <c r="AO26" s="22">
        <v>-1.4207736222218487E-2</v>
      </c>
      <c r="AP26" s="22">
        <v>3.265820308328074E-3</v>
      </c>
      <c r="AQ26" s="23">
        <v>1.0018628443011796E-2</v>
      </c>
      <c r="AR26" s="24">
        <v>-4.3749583769241941E-3</v>
      </c>
      <c r="AS26" s="24">
        <v>3.7894057587020765E-3</v>
      </c>
      <c r="AT26" s="25">
        <v>-3.7005005067417183E-2</v>
      </c>
      <c r="AU26" s="24">
        <v>4.9338864841967006E-2</v>
      </c>
      <c r="AW26" s="3">
        <v>1981</v>
      </c>
      <c r="AX26" s="2">
        <v>20.000788364814465</v>
      </c>
      <c r="AY26" s="2">
        <v>-32.75882434671837</v>
      </c>
      <c r="BA26" s="3">
        <v>1981</v>
      </c>
      <c r="BB26" s="3">
        <v>55.762166748103873</v>
      </c>
    </row>
    <row r="27" spans="1:54" x14ac:dyDescent="0.3">
      <c r="A27" s="3">
        <v>1982</v>
      </c>
      <c r="B27" s="3">
        <v>340690.16</v>
      </c>
      <c r="C27" s="3">
        <v>31459427.52</v>
      </c>
      <c r="D27" s="3">
        <v>1.0068228698952035</v>
      </c>
      <c r="E27" s="3">
        <v>1.0093457943925235</v>
      </c>
      <c r="F27" s="3">
        <v>1.0616000000000001</v>
      </c>
      <c r="G27" s="1">
        <v>4.2930000000000001</v>
      </c>
      <c r="H27" s="1">
        <v>1296.6418488483696</v>
      </c>
      <c r="I27" s="10">
        <v>1.0800000000000001E-2</v>
      </c>
      <c r="J27" s="1">
        <v>3.2619920725745146</v>
      </c>
      <c r="L27" s="3">
        <v>30506.82</v>
      </c>
      <c r="M27" s="1">
        <v>12277.01607267645</v>
      </c>
      <c r="N27" s="3">
        <v>28372</v>
      </c>
      <c r="O27" s="3">
        <v>1.0750801909472469</v>
      </c>
      <c r="P27" s="3">
        <v>1.1385866602921242</v>
      </c>
      <c r="Q27" s="3">
        <v>6010.1999999999971</v>
      </c>
      <c r="S27" s="6">
        <v>30506.82</v>
      </c>
      <c r="T27" s="21">
        <v>1296.6418488483696</v>
      </c>
      <c r="U27" s="6">
        <v>12277.01607267645</v>
      </c>
      <c r="V27" s="17">
        <v>28372</v>
      </c>
      <c r="W27" s="6">
        <v>6010.1999999999971</v>
      </c>
      <c r="X27" s="6">
        <v>27748.11</v>
      </c>
      <c r="Y27" s="6">
        <v>10850.850221290471</v>
      </c>
      <c r="AA27" s="3">
        <v>1982</v>
      </c>
      <c r="AB27" s="21">
        <v>8.9544177031705294E-2</v>
      </c>
      <c r="AC27" s="21">
        <v>1296.6418488483696</v>
      </c>
      <c r="AD27" s="21">
        <v>1.1963523522105702E-4</v>
      </c>
      <c r="AE27" s="21">
        <v>0.15512405258444095</v>
      </c>
      <c r="AF27" s="21">
        <v>8.327801425201127E-2</v>
      </c>
      <c r="AG27" s="18">
        <v>-9.3278489090358602E-2</v>
      </c>
      <c r="AH27" s="10">
        <v>8.1446760892653902E-2</v>
      </c>
      <c r="AI27" s="10">
        <v>1.1121182925277976E-4</v>
      </c>
      <c r="AJ27" s="10">
        <v>1.764124916316925E-2</v>
      </c>
      <c r="AK27" s="10">
        <v>0.1670210937242203</v>
      </c>
      <c r="AM27" s="3">
        <v>1982</v>
      </c>
      <c r="AN27" s="22">
        <v>1.2175702811384609E-2</v>
      </c>
      <c r="AO27" s="22">
        <v>2.6418294503085554E-2</v>
      </c>
      <c r="AP27" s="22">
        <v>-1.1514611329557653E-2</v>
      </c>
      <c r="AQ27" s="23">
        <v>1.5141364912103217E-3</v>
      </c>
      <c r="AR27" s="24">
        <v>4.4802363989459955E-3</v>
      </c>
      <c r="AS27" s="24">
        <v>8.3982295935914261E-3</v>
      </c>
      <c r="AT27" s="25">
        <v>1.764124916316925E-2</v>
      </c>
      <c r="AU27" s="24">
        <v>-1.9261926795838408E-3</v>
      </c>
      <c r="AW27" s="3">
        <v>1982</v>
      </c>
      <c r="AX27" s="2">
        <v>24.424553383050455</v>
      </c>
      <c r="AY27" s="2">
        <v>-28.706805347312969</v>
      </c>
      <c r="BA27" s="3">
        <v>1982</v>
      </c>
      <c r="BB27" s="3">
        <v>55.569547480145488</v>
      </c>
    </row>
    <row r="28" spans="1:54" x14ac:dyDescent="0.3">
      <c r="A28" s="3">
        <v>1983</v>
      </c>
      <c r="B28" s="3">
        <v>339782.49</v>
      </c>
      <c r="C28" s="3">
        <v>29692354.98</v>
      </c>
      <c r="D28" s="3">
        <v>0.94383011137514816</v>
      </c>
      <c r="E28" s="3">
        <v>1.0555555555555556</v>
      </c>
      <c r="F28" s="3">
        <v>1.0321</v>
      </c>
      <c r="G28" s="1">
        <v>4.3</v>
      </c>
      <c r="H28" s="1">
        <v>1269.8963752498132</v>
      </c>
      <c r="I28" s="10">
        <v>1.14E-2</v>
      </c>
      <c r="J28" s="1">
        <v>3.3667020181041565</v>
      </c>
      <c r="L28" s="3">
        <v>34721</v>
      </c>
      <c r="M28" s="1">
        <v>14976.28</v>
      </c>
      <c r="N28" s="3">
        <v>39591</v>
      </c>
      <c r="O28" s="3">
        <v>1.0804662695095719</v>
      </c>
      <c r="P28" s="3">
        <v>1.0835300026820505</v>
      </c>
      <c r="Q28" s="3">
        <v>-498.33999999999651</v>
      </c>
      <c r="S28" s="6">
        <v>34721</v>
      </c>
      <c r="T28" s="21">
        <v>1269.8963752498132</v>
      </c>
      <c r="U28" s="6">
        <v>14976.28</v>
      </c>
      <c r="V28" s="17">
        <v>39591</v>
      </c>
      <c r="W28" s="6">
        <v>-498.33999999999651</v>
      </c>
      <c r="X28" s="6">
        <v>32961.589999999997</v>
      </c>
      <c r="Y28" s="6">
        <v>13302.51525815469</v>
      </c>
      <c r="AA28" s="3">
        <v>1983</v>
      </c>
      <c r="AB28" s="21">
        <v>0.10218596020059774</v>
      </c>
      <c r="AC28" s="21">
        <v>1269.8963752498132</v>
      </c>
      <c r="AD28" s="21">
        <v>1.4981476859573454E-4</v>
      </c>
      <c r="AE28" s="21">
        <v>0.19024923159861284</v>
      </c>
      <c r="AF28" s="21">
        <v>0.11651865874548156</v>
      </c>
      <c r="AG28" s="18">
        <v>-8.3590213873742103E-2</v>
      </c>
      <c r="AH28" s="10">
        <v>9.7007912326500398E-2</v>
      </c>
      <c r="AI28" s="10">
        <v>1.3032648785899243E-4</v>
      </c>
      <c r="AJ28" s="10">
        <v>-1.4666441463772795E-3</v>
      </c>
      <c r="AK28" s="10">
        <v>0.20677305292043505</v>
      </c>
      <c r="AM28" s="3">
        <v>1983</v>
      </c>
      <c r="AN28" s="22">
        <v>1.2641783168892445E-2</v>
      </c>
      <c r="AO28" s="22">
        <v>3.8324880039233754E-2</v>
      </c>
      <c r="AP28" s="22">
        <v>3.3240644493470292E-2</v>
      </c>
      <c r="AQ28" s="23">
        <v>-3.121996217308326E-4</v>
      </c>
      <c r="AR28" s="24">
        <v>7.5679884031811832E-3</v>
      </c>
      <c r="AS28" s="24">
        <v>1.7062426612019427E-2</v>
      </c>
      <c r="AT28" s="25">
        <v>-1.4666441463772795E-3</v>
      </c>
      <c r="AU28" s="24">
        <v>6.0731337211042319E-2</v>
      </c>
      <c r="AW28" s="3">
        <v>1983</v>
      </c>
      <c r="AX28" s="2">
        <v>29.171310151973991</v>
      </c>
      <c r="AY28" s="2">
        <v>-29.683272747604583</v>
      </c>
      <c r="BA28" s="3">
        <v>1983</v>
      </c>
      <c r="BB28" s="3">
        <v>61.642681201249722</v>
      </c>
    </row>
    <row r="29" spans="1:54" x14ac:dyDescent="0.3">
      <c r="A29" s="3">
        <v>1984</v>
      </c>
      <c r="B29" s="3">
        <v>406498.66</v>
      </c>
      <c r="C29" s="3">
        <v>29290353.210000001</v>
      </c>
      <c r="D29" s="3">
        <v>0.98646110184689706</v>
      </c>
      <c r="E29" s="3">
        <v>1.2192982456140349</v>
      </c>
      <c r="F29" s="3">
        <v>1.0431999999999999</v>
      </c>
      <c r="G29" s="1">
        <v>7.5</v>
      </c>
      <c r="H29" s="1">
        <v>1895.0414812695626</v>
      </c>
      <c r="I29" s="10">
        <v>1.3899999999999999E-2</v>
      </c>
      <c r="J29" s="1">
        <v>3.5121435452862557</v>
      </c>
      <c r="L29" s="3">
        <v>42443.79</v>
      </c>
      <c r="M29" s="1">
        <v>18965.78</v>
      </c>
      <c r="N29" s="3">
        <v>38128</v>
      </c>
      <c r="O29" s="3">
        <v>1.0941793151118919</v>
      </c>
      <c r="P29" s="3">
        <v>1.1104306725469963</v>
      </c>
      <c r="Q29" s="3">
        <v>-16626</v>
      </c>
      <c r="S29" s="6">
        <v>42443.79</v>
      </c>
      <c r="T29" s="21">
        <v>1895.0414812695626</v>
      </c>
      <c r="U29" s="6">
        <v>18965.78</v>
      </c>
      <c r="V29" s="17">
        <v>38128</v>
      </c>
      <c r="W29" s="6">
        <v>-16626</v>
      </c>
      <c r="X29" s="6">
        <v>37991</v>
      </c>
      <c r="Y29" s="6">
        <v>16630.12067265213</v>
      </c>
      <c r="AA29" s="3">
        <v>1984</v>
      </c>
      <c r="AB29" s="21">
        <v>0.10441311171849867</v>
      </c>
      <c r="AC29" s="21">
        <v>1895.0414812695626</v>
      </c>
      <c r="AD29" s="21">
        <v>1.8436303205497274E-4</v>
      </c>
      <c r="AE29" s="21">
        <v>0.3493755933568034</v>
      </c>
      <c r="AF29" s="21">
        <v>9.3796127150825054E-2</v>
      </c>
      <c r="AG29" s="18">
        <v>-9.6873627624058281E-2</v>
      </c>
      <c r="AH29" s="10">
        <v>9.3459102669612742E-2</v>
      </c>
      <c r="AI29" s="10">
        <v>2.4123980643514219E-4</v>
      </c>
      <c r="AJ29" s="10">
        <v>-4.0900503829459117E-2</v>
      </c>
      <c r="AK29" s="10">
        <v>0.24246739087884819</v>
      </c>
      <c r="AM29" s="3">
        <v>1984</v>
      </c>
      <c r="AN29" s="22">
        <v>2.2271515179009271E-3</v>
      </c>
      <c r="AO29" s="22">
        <v>6.5470392361085858E-2</v>
      </c>
      <c r="AP29" s="22">
        <v>-2.2722531594656509E-2</v>
      </c>
      <c r="AQ29" s="23">
        <v>1.9645031121423281E-2</v>
      </c>
      <c r="AR29" s="24">
        <v>-9.2273083083596608E-3</v>
      </c>
      <c r="AS29" s="24">
        <v>2.2444354762236076E-2</v>
      </c>
      <c r="AT29" s="25">
        <v>-4.0900503829459117E-2</v>
      </c>
      <c r="AU29" s="24">
        <v>9.2303500781336256E-2</v>
      </c>
      <c r="AW29" s="3">
        <v>1984</v>
      </c>
      <c r="AX29" s="2">
        <v>45.433640543858132</v>
      </c>
      <c r="AY29" s="2">
        <v>-32.143868437839529</v>
      </c>
      <c r="BA29" s="3">
        <v>1984</v>
      </c>
      <c r="BB29" s="3">
        <v>70.873031279383355</v>
      </c>
    </row>
    <row r="30" spans="1:54" x14ac:dyDescent="0.3">
      <c r="A30" s="3">
        <v>1985</v>
      </c>
      <c r="B30" s="3">
        <v>449724.32</v>
      </c>
      <c r="C30" s="3">
        <v>29346971.52</v>
      </c>
      <c r="D30" s="3">
        <v>1.0019330019544002</v>
      </c>
      <c r="E30" s="3">
        <v>1.1007194244604317</v>
      </c>
      <c r="F30" s="3">
        <v>1.0356000000000001</v>
      </c>
      <c r="G30" s="1">
        <v>7.5</v>
      </c>
      <c r="H30" s="1">
        <v>1782.9293409306113</v>
      </c>
      <c r="I30" s="10">
        <v>1.5299999999999999E-2</v>
      </c>
      <c r="J30" s="1">
        <v>3.6371758554984468</v>
      </c>
      <c r="L30" s="3">
        <v>58143.45</v>
      </c>
      <c r="M30" s="1">
        <v>17915.38</v>
      </c>
      <c r="N30" s="3">
        <v>46300</v>
      </c>
      <c r="O30" s="3">
        <v>1.0824568211274253</v>
      </c>
      <c r="P30" s="3">
        <v>1.07691340227856</v>
      </c>
      <c r="Q30" s="3">
        <v>-17661.199999999997</v>
      </c>
      <c r="S30" s="6">
        <v>58143.45</v>
      </c>
      <c r="T30" s="21">
        <v>1782.9293409306113</v>
      </c>
      <c r="U30" s="6">
        <v>17915.38</v>
      </c>
      <c r="V30" s="17">
        <v>46300</v>
      </c>
      <c r="W30" s="6">
        <v>-17661.199999999997</v>
      </c>
      <c r="X30" s="6">
        <v>45943.57</v>
      </c>
      <c r="Y30" s="6">
        <v>20424.502666666667</v>
      </c>
      <c r="AA30" s="3">
        <v>1985</v>
      </c>
      <c r="AB30" s="21">
        <v>0.12928687067668476</v>
      </c>
      <c r="AC30" s="21">
        <v>1782.9293409306113</v>
      </c>
      <c r="AD30" s="21">
        <v>1.6784114527080212E-4</v>
      </c>
      <c r="AE30" s="21">
        <v>0.29924890251871022</v>
      </c>
      <c r="AF30" s="21">
        <v>0.10295195954712878</v>
      </c>
      <c r="AG30" s="18">
        <v>-8.5049074965105748E-2</v>
      </c>
      <c r="AH30" s="10">
        <v>0.10215940734537104</v>
      </c>
      <c r="AI30" s="10">
        <v>1.8002769105308E-4</v>
      </c>
      <c r="AJ30" s="10">
        <v>-3.9271169502240834E-2</v>
      </c>
      <c r="AK30" s="10">
        <v>0.25438748080000678</v>
      </c>
      <c r="AM30" s="3">
        <v>1985</v>
      </c>
      <c r="AN30" s="22">
        <v>2.4873758958186096E-2</v>
      </c>
      <c r="AO30" s="22">
        <v>-2.9457356715031496E-2</v>
      </c>
      <c r="AP30" s="22">
        <v>9.1558323963037286E-3</v>
      </c>
      <c r="AQ30" s="23">
        <v>8.7470521857193062E-3</v>
      </c>
      <c r="AR30" s="24">
        <v>-1.930470900869006E-3</v>
      </c>
      <c r="AS30" s="24">
        <v>1.2453683089026188E-2</v>
      </c>
      <c r="AT30" s="25">
        <v>-3.9271169502240834E-2</v>
      </c>
      <c r="AU30" s="24">
        <v>4.2067244139261287E-2</v>
      </c>
      <c r="AW30" s="3">
        <v>1985</v>
      </c>
      <c r="AX30" s="2">
        <v>42.805957213966103</v>
      </c>
      <c r="AY30" s="2">
        <v>-36.808952627450196</v>
      </c>
      <c r="BA30" s="3">
        <v>1985</v>
      </c>
      <c r="BB30" s="3">
        <v>75.07975569330948</v>
      </c>
    </row>
    <row r="31" spans="1:54" x14ac:dyDescent="0.3">
      <c r="A31" s="3">
        <v>1986</v>
      </c>
      <c r="B31" s="3">
        <v>473365.9</v>
      </c>
      <c r="C31" s="3">
        <v>31257560.579999998</v>
      </c>
      <c r="D31" s="3">
        <v>1.0651034488753952</v>
      </c>
      <c r="E31" s="3">
        <v>0.98692810457516345</v>
      </c>
      <c r="F31" s="3">
        <v>1.0185999999999999</v>
      </c>
      <c r="G31" s="1">
        <v>14.5</v>
      </c>
      <c r="H31" s="1">
        <v>3557.6156445665833</v>
      </c>
      <c r="I31" s="10">
        <v>1.5100000000000001E-2</v>
      </c>
      <c r="J31" s="1">
        <v>3.7048273264107179</v>
      </c>
      <c r="L31" s="3">
        <v>72715.899999999994</v>
      </c>
      <c r="M31" s="1">
        <v>25582.29</v>
      </c>
      <c r="N31" s="3">
        <v>50737</v>
      </c>
      <c r="O31" s="3">
        <v>1.0980263469057994</v>
      </c>
      <c r="P31" s="3">
        <v>1.1754530527381155</v>
      </c>
      <c r="Q31" s="3">
        <v>-4997.9494689999992</v>
      </c>
      <c r="S31" s="6">
        <v>72715.899999999994</v>
      </c>
      <c r="T31" s="21">
        <v>3557.6156445665833</v>
      </c>
      <c r="U31" s="6">
        <v>25582.29</v>
      </c>
      <c r="V31" s="17">
        <v>50737</v>
      </c>
      <c r="W31" s="6">
        <v>-4997.9494689999992</v>
      </c>
      <c r="X31" s="6">
        <v>63843.039999999994</v>
      </c>
      <c r="Y31" s="6">
        <v>21058.68811196338</v>
      </c>
      <c r="AA31" s="3">
        <v>1986</v>
      </c>
      <c r="AB31" s="21">
        <v>0.15361457172981829</v>
      </c>
      <c r="AC31" s="21">
        <v>3557.6156445665833</v>
      </c>
      <c r="AD31" s="21">
        <v>2.2091050320082996E-4</v>
      </c>
      <c r="AE31" s="21">
        <v>0.78591466223634898</v>
      </c>
      <c r="AF31" s="21">
        <v>0.10718347054572372</v>
      </c>
      <c r="AG31" s="18">
        <v>-9.7939370838089831E-2</v>
      </c>
      <c r="AH31" s="10">
        <v>0.13487038250959774</v>
      </c>
      <c r="AI31" s="10">
        <v>3.628550351191993E-4</v>
      </c>
      <c r="AJ31" s="10">
        <v>-1.055832173166677E-2</v>
      </c>
      <c r="AK31" s="10">
        <v>0.23428340780378254</v>
      </c>
      <c r="AM31" s="3">
        <v>1986</v>
      </c>
      <c r="AN31" s="22">
        <v>2.4327701053133532E-2</v>
      </c>
      <c r="AO31" s="22">
        <v>0.1888003780189707</v>
      </c>
      <c r="AP31" s="22">
        <v>4.2315109985949367E-3</v>
      </c>
      <c r="AQ31" s="23">
        <v>5.0125887090389509E-3</v>
      </c>
      <c r="AR31" s="24">
        <v>5.7616643123217749E-3</v>
      </c>
      <c r="AS31" s="24">
        <v>4.9830604401049576E-2</v>
      </c>
      <c r="AT31" s="25">
        <v>-1.055832173166677E-2</v>
      </c>
      <c r="AU31" s="24">
        <v>0.17733823179803354</v>
      </c>
      <c r="AW31" s="3">
        <v>1986</v>
      </c>
      <c r="AX31" s="2">
        <v>93.724348331808429</v>
      </c>
      <c r="AY31" s="2">
        <v>-33.229967900043128</v>
      </c>
      <c r="BA31" s="3">
        <v>1986</v>
      </c>
      <c r="BB31" s="3">
        <v>92.813578873112832</v>
      </c>
    </row>
    <row r="32" spans="1:54" x14ac:dyDescent="0.3">
      <c r="A32" s="3">
        <v>1987</v>
      </c>
      <c r="B32" s="3">
        <v>673918.29</v>
      </c>
      <c r="C32" s="3">
        <v>32377097.02</v>
      </c>
      <c r="D32" s="3">
        <v>1.0358165006873994</v>
      </c>
      <c r="E32" s="3">
        <v>1.3774834437086092</v>
      </c>
      <c r="F32" s="3">
        <v>1.0374000000000001</v>
      </c>
      <c r="G32" s="1">
        <v>14.5</v>
      </c>
      <c r="H32" s="1">
        <v>2679.2848121186516</v>
      </c>
      <c r="I32" s="10">
        <v>2.0799999999999999E-2</v>
      </c>
      <c r="J32" s="1">
        <v>3.8433878684184792</v>
      </c>
      <c r="L32" s="3">
        <v>79422.070000000007</v>
      </c>
      <c r="M32" s="1">
        <v>25662.68</v>
      </c>
      <c r="N32" s="3">
        <v>60952</v>
      </c>
      <c r="O32" s="3">
        <v>1.0978281228727143</v>
      </c>
      <c r="P32" s="3">
        <v>1.0838729740343045</v>
      </c>
      <c r="Q32" s="3">
        <v>-2956.7698011666653</v>
      </c>
      <c r="S32" s="6">
        <v>79422.070000000007</v>
      </c>
      <c r="T32" s="21">
        <v>2679.2848121186516</v>
      </c>
      <c r="U32" s="6">
        <v>25662.68</v>
      </c>
      <c r="V32" s="17">
        <v>60952</v>
      </c>
      <c r="W32" s="6">
        <v>-2956.7698011666653</v>
      </c>
      <c r="X32" s="6">
        <v>79829.56</v>
      </c>
      <c r="Y32" s="6">
        <v>27727.952744908049</v>
      </c>
      <c r="AA32" s="3">
        <v>1987</v>
      </c>
      <c r="AB32" s="21">
        <v>0.11785118638047352</v>
      </c>
      <c r="AC32" s="21">
        <v>2679.2848121186516</v>
      </c>
      <c r="AD32" s="21">
        <v>2.0622907172616279E-4</v>
      </c>
      <c r="AE32" s="21">
        <v>0.55254641969323604</v>
      </c>
      <c r="AF32" s="21">
        <v>9.0444199103128661E-2</v>
      </c>
      <c r="AG32" s="18">
        <v>-7.5120522914418522E-2</v>
      </c>
      <c r="AH32" s="10">
        <v>0.1184558442537596</v>
      </c>
      <c r="AI32" s="10">
        <v>1.6781297613200602E-4</v>
      </c>
      <c r="AJ32" s="10">
        <v>-4.3874307093915866E-3</v>
      </c>
      <c r="AK32" s="10">
        <v>0.16938591094924685</v>
      </c>
      <c r="AM32" s="3">
        <v>1987</v>
      </c>
      <c r="AN32" s="22">
        <v>-3.576338534934477E-2</v>
      </c>
      <c r="AO32" s="22">
        <v>-3.933573637023649E-2</v>
      </c>
      <c r="AP32" s="22">
        <v>-1.6739271442595058E-2</v>
      </c>
      <c r="AQ32" s="23">
        <v>3.2062947631305197E-2</v>
      </c>
      <c r="AR32" s="24">
        <v>-3.54199939812729E-2</v>
      </c>
      <c r="AS32" s="24">
        <v>5.1319131850307053E-3</v>
      </c>
      <c r="AT32" s="25">
        <v>-4.3874307093915866E-3</v>
      </c>
      <c r="AU32" s="24">
        <v>-2.5099934025237337E-2</v>
      </c>
      <c r="AW32" s="3">
        <v>1987</v>
      </c>
      <c r="AX32" s="2">
        <v>67.000842194088534</v>
      </c>
      <c r="AY32" s="2">
        <v>-38.229886669477523</v>
      </c>
      <c r="BA32" s="3">
        <v>1987</v>
      </c>
      <c r="BB32" s="3">
        <v>90.303585470589098</v>
      </c>
    </row>
    <row r="33" spans="1:54" x14ac:dyDescent="0.3">
      <c r="A33" s="3">
        <v>1988</v>
      </c>
      <c r="B33" s="3">
        <v>845065.53</v>
      </c>
      <c r="C33" s="3">
        <v>34261887.100000001</v>
      </c>
      <c r="D33" s="3">
        <v>1.058213683544134</v>
      </c>
      <c r="E33" s="3">
        <v>1.1875</v>
      </c>
      <c r="F33" s="3">
        <v>1.0401</v>
      </c>
      <c r="G33" s="1">
        <v>14.5</v>
      </c>
      <c r="H33" s="1">
        <v>2346.7150594396712</v>
      </c>
      <c r="I33" s="10">
        <v>2.47E-2</v>
      </c>
      <c r="J33" s="1">
        <v>3.9975077219420605</v>
      </c>
      <c r="L33" s="3">
        <v>91015.31</v>
      </c>
      <c r="M33" s="1">
        <v>25899.449999999997</v>
      </c>
      <c r="N33" s="3">
        <v>73870</v>
      </c>
      <c r="O33" s="3">
        <v>1.0922719591670174</v>
      </c>
      <c r="P33" s="3">
        <v>1.1104762533200634</v>
      </c>
      <c r="Q33" s="3">
        <v>10133.37732</v>
      </c>
      <c r="S33" s="6">
        <v>91015.31</v>
      </c>
      <c r="T33" s="21">
        <v>2346.7150594396712</v>
      </c>
      <c r="U33" s="6">
        <v>25899.449999999997</v>
      </c>
      <c r="V33" s="17">
        <v>73870</v>
      </c>
      <c r="W33" s="6">
        <v>10133.37732</v>
      </c>
      <c r="X33" s="6">
        <v>86750.5</v>
      </c>
      <c r="Y33" s="6">
        <v>28497.796736551725</v>
      </c>
      <c r="AA33" s="3">
        <v>1988</v>
      </c>
      <c r="AB33" s="21">
        <v>0.10770207370782239</v>
      </c>
      <c r="AC33" s="21">
        <v>2346.7150594396712</v>
      </c>
      <c r="AD33" s="21">
        <v>1.8909931276506192E-4</v>
      </c>
      <c r="AE33" s="21">
        <v>0.44376220499546326</v>
      </c>
      <c r="AF33" s="21">
        <v>8.7413339412861862E-2</v>
      </c>
      <c r="AG33" s="18">
        <v>-7.1973682887713955E-2</v>
      </c>
      <c r="AH33" s="10">
        <v>0.10265535265649753</v>
      </c>
      <c r="AI33" s="10">
        <v>1.8224355207563142E-4</v>
      </c>
      <c r="AJ33" s="10">
        <v>1.1991232585241051E-2</v>
      </c>
      <c r="AK33" s="10">
        <v>0.15244936652734908</v>
      </c>
      <c r="AM33" s="3">
        <v>1988</v>
      </c>
      <c r="AN33" s="22">
        <v>-1.0149112672651131E-2</v>
      </c>
      <c r="AO33" s="22">
        <v>-4.0198663318587062E-2</v>
      </c>
      <c r="AP33" s="22">
        <v>-3.0308596902667989E-3</v>
      </c>
      <c r="AQ33" s="23">
        <v>1.8470516215414706E-2</v>
      </c>
      <c r="AR33" s="24">
        <v>-1.5413973863236534E-2</v>
      </c>
      <c r="AS33" s="24">
        <v>4.3215128687434674E-3</v>
      </c>
      <c r="AT33" s="25">
        <v>1.1991232585241051E-2</v>
      </c>
      <c r="AU33" s="24">
        <v>-3.5806891056838271E-2</v>
      </c>
      <c r="AW33" s="3">
        <v>1988</v>
      </c>
      <c r="AX33" s="2">
        <v>55.209604277670628</v>
      </c>
      <c r="AY33" s="2">
        <v>-39.683975162917513</v>
      </c>
      <c r="BA33" s="3">
        <v>1988</v>
      </c>
      <c r="BB33" s="3">
        <v>86.722896364905267</v>
      </c>
    </row>
    <row r="34" spans="1:54" x14ac:dyDescent="0.3">
      <c r="A34" s="3">
        <v>1989</v>
      </c>
      <c r="B34" s="3">
        <v>1461558.31</v>
      </c>
      <c r="C34" s="3">
        <v>31325683.84</v>
      </c>
      <c r="D34" s="3">
        <v>0.91430118103447955</v>
      </c>
      <c r="E34" s="3">
        <v>1.8906882591093117</v>
      </c>
      <c r="F34" s="3">
        <v>1.0483</v>
      </c>
      <c r="G34" s="1">
        <v>43.08</v>
      </c>
      <c r="H34" s="1">
        <v>3865.7495250279021</v>
      </c>
      <c r="I34" s="10">
        <v>4.6699999999999998E-2</v>
      </c>
      <c r="J34" s="1">
        <v>4.1905873449118625</v>
      </c>
      <c r="L34" s="3">
        <v>126396.20000000001</v>
      </c>
      <c r="M34" s="1">
        <v>26426.61</v>
      </c>
      <c r="N34" s="3">
        <v>87840</v>
      </c>
      <c r="O34" s="3">
        <v>1.1187959476268334</v>
      </c>
      <c r="P34" s="3">
        <v>1.0492971016980741</v>
      </c>
      <c r="Q34" s="3">
        <v>-51765.83478533334</v>
      </c>
      <c r="S34" s="6">
        <v>126396.20000000001</v>
      </c>
      <c r="T34" s="21">
        <v>3865.7495250279021</v>
      </c>
      <c r="U34" s="6">
        <v>26426.61</v>
      </c>
      <c r="V34" s="17">
        <v>87840</v>
      </c>
      <c r="W34" s="6">
        <v>-51765.83478533334</v>
      </c>
      <c r="X34" s="6">
        <v>101827.56000000001</v>
      </c>
      <c r="Y34" s="6">
        <v>27176.217820574184</v>
      </c>
      <c r="AA34" s="3">
        <v>1989</v>
      </c>
      <c r="AB34" s="21">
        <v>8.648043607647786E-2</v>
      </c>
      <c r="AC34" s="21">
        <v>3865.7495250279021</v>
      </c>
      <c r="AD34" s="21">
        <v>2.0131030087815768E-4</v>
      </c>
      <c r="AE34" s="21">
        <v>0.77821520000296218</v>
      </c>
      <c r="AF34" s="21">
        <v>6.0100236438736403E-2</v>
      </c>
      <c r="AG34" s="18">
        <v>-5.0567153081182419E-2</v>
      </c>
      <c r="AH34" s="10">
        <v>6.9670542258420065E-2</v>
      </c>
      <c r="AI34" s="10">
        <v>3.4102554222465841E-4</v>
      </c>
      <c r="AJ34" s="10">
        <v>-3.541824806519922E-2</v>
      </c>
      <c r="AK34" s="10">
        <v>0.16275581616182933</v>
      </c>
      <c r="AM34" s="3">
        <v>1989</v>
      </c>
      <c r="AN34" s="22">
        <v>-2.1221637631344534E-2</v>
      </c>
      <c r="AO34" s="22">
        <v>4.7204621498321296E-2</v>
      </c>
      <c r="AP34" s="22">
        <v>-2.731310297412546E-2</v>
      </c>
      <c r="AQ34" s="23">
        <v>3.6846186331679444E-2</v>
      </c>
      <c r="AR34" s="24">
        <v>-3.7996783137857759E-2</v>
      </c>
      <c r="AS34" s="24">
        <v>6.9279197087544736E-2</v>
      </c>
      <c r="AT34" s="25">
        <v>-3.541824806519922E-2</v>
      </c>
      <c r="AU34" s="24">
        <v>3.965190134004299E-2</v>
      </c>
      <c r="AW34" s="3">
        <v>1989</v>
      </c>
      <c r="AX34" s="2">
        <v>86.541505059760496</v>
      </c>
      <c r="AY34" s="2">
        <v>-41.050866910224137</v>
      </c>
      <c r="BA34" s="3">
        <v>1989</v>
      </c>
      <c r="BB34" s="3">
        <v>90.68808649890957</v>
      </c>
    </row>
    <row r="35" spans="1:54" x14ac:dyDescent="0.3">
      <c r="A35" s="3">
        <v>1990</v>
      </c>
      <c r="B35" s="3">
        <v>2205613.66</v>
      </c>
      <c r="C35" s="3">
        <v>33351810.510000002</v>
      </c>
      <c r="D35" s="3">
        <v>1.0646794074903108</v>
      </c>
      <c r="E35" s="3">
        <v>1.4154175588865099</v>
      </c>
      <c r="F35" s="3">
        <v>1.054</v>
      </c>
      <c r="G35" s="1">
        <v>50.36</v>
      </c>
      <c r="H35" s="1">
        <v>3365.1139113314448</v>
      </c>
      <c r="I35" s="10">
        <v>6.6100000000000006E-2</v>
      </c>
      <c r="J35" s="1">
        <v>4.4168790615371032</v>
      </c>
      <c r="L35" s="3">
        <v>155795.62</v>
      </c>
      <c r="M35" s="1">
        <v>25670.5</v>
      </c>
      <c r="N35" s="3">
        <v>168288</v>
      </c>
      <c r="O35" s="3">
        <v>1.0683681154971432</v>
      </c>
      <c r="P35" s="3">
        <v>1.0430250955159837</v>
      </c>
      <c r="Q35" s="3">
        <v>-8170.117970500025</v>
      </c>
      <c r="S35" s="6">
        <v>155795.62</v>
      </c>
      <c r="T35" s="21">
        <v>3365.1139113314448</v>
      </c>
      <c r="U35" s="6">
        <v>25670.5</v>
      </c>
      <c r="V35" s="17">
        <v>168288</v>
      </c>
      <c r="W35" s="6">
        <v>-8170.117970500025</v>
      </c>
      <c r="X35" s="6">
        <v>135037.67000000001</v>
      </c>
      <c r="Y35" s="6">
        <v>27563.617419413651</v>
      </c>
      <c r="AA35" s="3">
        <v>1990</v>
      </c>
      <c r="AB35" s="21">
        <v>7.0635951719667883E-2</v>
      </c>
      <c r="AC35" s="21">
        <v>3365.1139113314448</v>
      </c>
      <c r="AD35" s="21">
        <v>1.7426068027851378E-4</v>
      </c>
      <c r="AE35" s="21">
        <v>0.58640703940330785</v>
      </c>
      <c r="AF35" s="21">
        <v>7.6299853891909603E-2</v>
      </c>
      <c r="AG35" s="18">
        <v>-3.9881615983598559E-2</v>
      </c>
      <c r="AH35" s="10">
        <v>6.122453467213293E-2</v>
      </c>
      <c r="AI35" s="10">
        <v>1.6287984576363097E-4</v>
      </c>
      <c r="AJ35" s="10">
        <v>-3.7042380171421426E-3</v>
      </c>
      <c r="AK35" s="10">
        <v>0.12930850577470016</v>
      </c>
      <c r="AM35" s="3">
        <v>1990</v>
      </c>
      <c r="AN35" s="22">
        <v>-1.5844484356809976E-2</v>
      </c>
      <c r="AO35" s="22">
        <v>-9.1025054576099315E-2</v>
      </c>
      <c r="AP35" s="22">
        <v>1.61996174531732E-2</v>
      </c>
      <c r="AQ35" s="23">
        <v>2.0218620455137844E-2</v>
      </c>
      <c r="AR35" s="24">
        <v>-2.5169865741096389E-2</v>
      </c>
      <c r="AS35" s="24">
        <v>-4.777940758203273E-2</v>
      </c>
      <c r="AT35" s="25">
        <v>-3.7042380171421426E-3</v>
      </c>
      <c r="AU35" s="24">
        <v>6.2022103156730013E-3</v>
      </c>
      <c r="AW35" s="3">
        <v>1990</v>
      </c>
      <c r="AX35" s="2">
        <v>65.676143844702153</v>
      </c>
      <c r="AY35" s="2">
        <v>-52.358041835082368</v>
      </c>
      <c r="BA35" s="3">
        <v>1990</v>
      </c>
      <c r="BB35" s="3">
        <v>91.308307530476867</v>
      </c>
    </row>
    <row r="36" spans="1:54" x14ac:dyDescent="0.3">
      <c r="A36" s="3">
        <v>1991</v>
      </c>
      <c r="B36" s="3">
        <v>2939344.74</v>
      </c>
      <c r="C36" s="3">
        <v>36596904.299999997</v>
      </c>
      <c r="D36" s="3">
        <v>1.0972988794424521</v>
      </c>
      <c r="E36" s="3">
        <v>1.2148260211800301</v>
      </c>
      <c r="F36" s="3">
        <v>1.0423</v>
      </c>
      <c r="G36" s="1">
        <v>61.554000000000002</v>
      </c>
      <c r="H36" s="1">
        <v>3528.9782418884547</v>
      </c>
      <c r="I36" s="10">
        <v>8.0299999999999996E-2</v>
      </c>
      <c r="J36" s="1">
        <v>4.6037130458401228</v>
      </c>
      <c r="L36" s="3">
        <v>281563.21000000002</v>
      </c>
      <c r="M36" s="1">
        <v>26516.7</v>
      </c>
      <c r="N36" s="3">
        <v>330444</v>
      </c>
      <c r="O36" s="3">
        <v>1.0861280952571066</v>
      </c>
      <c r="P36" s="3">
        <v>1.0442369790144408</v>
      </c>
      <c r="Q36" s="3">
        <v>-48817.798369999975</v>
      </c>
      <c r="S36" s="6">
        <v>281563.21000000002</v>
      </c>
      <c r="T36" s="21">
        <v>3528.9782418884547</v>
      </c>
      <c r="U36" s="6">
        <v>26516.7</v>
      </c>
      <c r="V36" s="17">
        <v>330444</v>
      </c>
      <c r="W36" s="6">
        <v>-48817.798369999975</v>
      </c>
      <c r="X36" s="6">
        <v>169213.99999999997</v>
      </c>
      <c r="Y36" s="6">
        <v>26806.085369790202</v>
      </c>
      <c r="AA36" s="3">
        <v>1991</v>
      </c>
      <c r="AB36" s="21">
        <v>9.5791149016430099E-2</v>
      </c>
      <c r="AC36" s="21">
        <v>3528.9782418884547</v>
      </c>
      <c r="AD36" s="21">
        <v>1.573862831163085E-4</v>
      </c>
      <c r="AE36" s="21">
        <v>0.55541276868914891</v>
      </c>
      <c r="AF36" s="21">
        <v>0.1124209744788221</v>
      </c>
      <c r="AG36" s="18">
        <v>-5.7238030907488226E-2</v>
      </c>
      <c r="AH36" s="10">
        <v>5.7568613064420598E-2</v>
      </c>
      <c r="AI36" s="10">
        <v>1.6685145990217267E-4</v>
      </c>
      <c r="AJ36" s="10">
        <v>-1.6608394961524647E-2</v>
      </c>
      <c r="AK36" s="10">
        <v>0.22448047112305858</v>
      </c>
      <c r="AM36" s="3">
        <v>1991</v>
      </c>
      <c r="AN36" s="22">
        <v>2.5155197296762216E-2</v>
      </c>
      <c r="AO36" s="22">
        <v>-5.9549380430406716E-2</v>
      </c>
      <c r="AP36" s="22">
        <v>3.6121120586912497E-2</v>
      </c>
      <c r="AQ36" s="23">
        <v>1.9061822984421377E-2</v>
      </c>
      <c r="AR36" s="24">
        <v>-1.3082970152475261E-2</v>
      </c>
      <c r="AS36" s="24">
        <v>-5.3487980276793662E-2</v>
      </c>
      <c r="AT36" s="25">
        <v>-1.6608394961524647E-2</v>
      </c>
      <c r="AU36" s="24">
        <v>0.10396810582848294</v>
      </c>
      <c r="AW36" s="3">
        <v>1991</v>
      </c>
      <c r="AX36" s="2">
        <v>65.108802508139959</v>
      </c>
      <c r="AY36" s="2">
        <v>-66.194270731295106</v>
      </c>
      <c r="BA36" s="3">
        <v>1991</v>
      </c>
      <c r="BB36" s="3">
        <v>101.70511811332516</v>
      </c>
    </row>
    <row r="37" spans="1:54" x14ac:dyDescent="0.3">
      <c r="A37" s="3">
        <v>1992</v>
      </c>
      <c r="B37" s="3">
        <v>3997986.77</v>
      </c>
      <c r="C37" s="3">
        <v>38814849.909999996</v>
      </c>
      <c r="D37" s="3">
        <v>1.0606047328981321</v>
      </c>
      <c r="E37" s="3">
        <v>1.2826899128268991</v>
      </c>
      <c r="F37" s="3">
        <v>1.0303</v>
      </c>
      <c r="G37" s="1">
        <v>79.45</v>
      </c>
      <c r="H37" s="1">
        <v>3658.7153498757798</v>
      </c>
      <c r="I37" s="10">
        <v>0.10299999999999999</v>
      </c>
      <c r="J37" s="1">
        <v>4.743205551129078</v>
      </c>
      <c r="L37" s="3">
        <v>134854.94999999998</v>
      </c>
      <c r="M37" s="1">
        <v>27082.9</v>
      </c>
      <c r="N37" s="3">
        <v>382426</v>
      </c>
      <c r="O37" s="3">
        <v>1.1602939176606206</v>
      </c>
      <c r="P37" s="3">
        <v>1.0631569256454705</v>
      </c>
      <c r="Q37" s="3">
        <v>-460.06319999997504</v>
      </c>
      <c r="S37" s="6">
        <v>134854.94999999998</v>
      </c>
      <c r="T37" s="21">
        <v>3658.7153498757798</v>
      </c>
      <c r="U37" s="6">
        <v>27082.9</v>
      </c>
      <c r="V37" s="17">
        <v>382426</v>
      </c>
      <c r="W37" s="6">
        <v>-460.06319999997504</v>
      </c>
      <c r="X37" s="6">
        <v>326696.08000000007</v>
      </c>
      <c r="Y37" s="6">
        <v>28191.413250263249</v>
      </c>
      <c r="AA37" s="3">
        <v>1992</v>
      </c>
      <c r="AB37" s="21">
        <v>3.3730714421548721E-2</v>
      </c>
      <c r="AC37" s="21">
        <v>3658.7153498757798</v>
      </c>
      <c r="AD37" s="21">
        <v>1.4710428023065718E-4</v>
      </c>
      <c r="AE37" s="21">
        <v>0.53821268811233369</v>
      </c>
      <c r="AF37" s="21">
        <v>9.5654643699583833E-2</v>
      </c>
      <c r="AG37" s="18">
        <v>-8.2636536255240048E-2</v>
      </c>
      <c r="AH37" s="10">
        <v>8.1715147846774902E-2</v>
      </c>
      <c r="AI37" s="10">
        <v>1.5875471505049645E-4</v>
      </c>
      <c r="AJ37" s="10">
        <v>-1.1507371746504679E-4</v>
      </c>
      <c r="AK37" s="10">
        <v>0.1304101698122429</v>
      </c>
      <c r="AM37" s="3">
        <v>1992</v>
      </c>
      <c r="AN37" s="22">
        <v>-6.2060434594881378E-2</v>
      </c>
      <c r="AO37" s="22">
        <v>-3.7618921785199551E-2</v>
      </c>
      <c r="AP37" s="22">
        <v>-1.6766330779238267E-2</v>
      </c>
      <c r="AQ37" s="23">
        <v>2.9784438223582052E-2</v>
      </c>
      <c r="AR37" s="24">
        <v>-1.4091882395263419E-2</v>
      </c>
      <c r="AS37" s="24">
        <v>-1.5589674687129646E-2</v>
      </c>
      <c r="AT37" s="25">
        <v>-1.1507371746504679E-4</v>
      </c>
      <c r="AU37" s="24">
        <v>-5.6864618135879036E-2</v>
      </c>
      <c r="AW37" s="3">
        <v>1992</v>
      </c>
      <c r="AX37" s="2">
        <v>57.193569827646044</v>
      </c>
      <c r="AY37" s="2">
        <v>-70.475744555715295</v>
      </c>
      <c r="BA37" s="3">
        <v>1992</v>
      </c>
      <c r="BB37" s="3">
        <v>96.018656299737259</v>
      </c>
    </row>
    <row r="38" spans="1:54" x14ac:dyDescent="0.3">
      <c r="A38" s="3">
        <v>1993</v>
      </c>
      <c r="B38" s="3">
        <v>5277676.82</v>
      </c>
      <c r="C38" s="3">
        <v>38921741.369999997</v>
      </c>
      <c r="D38" s="3">
        <v>1.0027538805443754</v>
      </c>
      <c r="E38" s="3">
        <v>1.3165048543689322</v>
      </c>
      <c r="F38" s="3">
        <v>1.0295000000000001</v>
      </c>
      <c r="G38" s="1">
        <v>105.64</v>
      </c>
      <c r="H38" s="1">
        <v>3804.2320452559256</v>
      </c>
      <c r="I38" s="10">
        <v>0.1356</v>
      </c>
      <c r="J38" s="1">
        <v>4.8831301148873862</v>
      </c>
      <c r="L38" s="3">
        <v>524391.41999999993</v>
      </c>
      <c r="M38" s="1">
        <v>26807.5</v>
      </c>
      <c r="N38" s="3">
        <v>422691</v>
      </c>
      <c r="O38" s="3">
        <v>1.2050213210564389</v>
      </c>
      <c r="P38" s="3">
        <v>1.0559085450224335</v>
      </c>
      <c r="Q38" s="3">
        <v>-5847.7387900000904</v>
      </c>
      <c r="S38" s="6">
        <v>524391.41999999993</v>
      </c>
      <c r="T38" s="21">
        <v>3804.2320452559256</v>
      </c>
      <c r="U38" s="6">
        <v>26807.5</v>
      </c>
      <c r="V38" s="17">
        <v>422691</v>
      </c>
      <c r="W38" s="6">
        <v>-5847.7387900000904</v>
      </c>
      <c r="X38" s="6">
        <v>162503.09</v>
      </c>
      <c r="Y38" s="6">
        <v>28597.065533988065</v>
      </c>
      <c r="AA38" s="3">
        <v>1993</v>
      </c>
      <c r="AB38" s="21">
        <v>9.9360274962800754E-2</v>
      </c>
      <c r="AC38" s="21">
        <v>3804.2320452559256</v>
      </c>
      <c r="AD38" s="21">
        <v>1.4104761779948569E-4</v>
      </c>
      <c r="AE38" s="21">
        <v>0.53657786753981351</v>
      </c>
      <c r="AF38" s="21">
        <v>8.0090353088349955E-2</v>
      </c>
      <c r="AG38" s="18">
        <v>-7.2458483810165647E-2</v>
      </c>
      <c r="AH38" s="10">
        <v>3.0790648147341462E-2</v>
      </c>
      <c r="AI38" s="10">
        <v>1.5644773814649476E-4</v>
      </c>
      <c r="AJ38" s="10">
        <v>-1.1080138078633033E-3</v>
      </c>
      <c r="AK38" s="10">
        <v>0.22221107740149118</v>
      </c>
      <c r="AM38" s="3">
        <v>1993</v>
      </c>
      <c r="AN38" s="22">
        <v>6.5629560541252033E-2</v>
      </c>
      <c r="AO38" s="22">
        <v>-2.3040949307960253E-2</v>
      </c>
      <c r="AP38" s="22">
        <v>-1.5564290611233877E-2</v>
      </c>
      <c r="AQ38" s="23">
        <v>2.3196159889418186E-2</v>
      </c>
      <c r="AR38" s="24">
        <v>-2.9411564002141577E-3</v>
      </c>
      <c r="AS38" s="24">
        <v>1.277892416215314E-2</v>
      </c>
      <c r="AT38" s="25">
        <v>-1.1080138078633033E-3</v>
      </c>
      <c r="AU38" s="24">
        <v>4.1490726557400409E-2</v>
      </c>
      <c r="AW38" s="3">
        <v>1993</v>
      </c>
      <c r="AX38" s="2">
        <v>63.594945929258316</v>
      </c>
      <c r="AY38" s="2">
        <v>-70.365956088126154</v>
      </c>
      <c r="BA38" s="3">
        <v>1993</v>
      </c>
      <c r="BB38" s="3">
        <v>100.1677289554773</v>
      </c>
    </row>
    <row r="39" spans="1:54" x14ac:dyDescent="0.3">
      <c r="A39" s="3">
        <v>1994</v>
      </c>
      <c r="B39" s="3">
        <v>8394860.3699999992</v>
      </c>
      <c r="C39" s="3">
        <v>38007271.990000002</v>
      </c>
      <c r="D39" s="3">
        <v>0.97650492121339549</v>
      </c>
      <c r="E39" s="3">
        <v>1.6290560471976403</v>
      </c>
      <c r="F39" s="3">
        <v>1.0261</v>
      </c>
      <c r="G39" s="1">
        <v>170</v>
      </c>
      <c r="H39" s="1">
        <v>3856.0369753309683</v>
      </c>
      <c r="I39" s="10">
        <v>0.22090000000000001</v>
      </c>
      <c r="J39" s="1">
        <v>5.0105798108859467</v>
      </c>
      <c r="L39" s="3">
        <v>1175402.3499999999</v>
      </c>
      <c r="M39" s="1">
        <v>26981.4</v>
      </c>
      <c r="N39" s="3">
        <v>698834</v>
      </c>
      <c r="O39" s="3">
        <v>1.2516520197832375</v>
      </c>
      <c r="P39" s="3">
        <v>1.0641650928695667</v>
      </c>
      <c r="Q39" s="3">
        <v>246905.97920833342</v>
      </c>
      <c r="S39" s="6">
        <v>1175402.3499999999</v>
      </c>
      <c r="T39" s="21">
        <v>3856.0369753309683</v>
      </c>
      <c r="U39" s="6">
        <v>26981.4</v>
      </c>
      <c r="V39" s="17">
        <v>698834</v>
      </c>
      <c r="W39" s="6">
        <v>246905.97920833342</v>
      </c>
      <c r="X39" s="6">
        <v>656355.57999999996</v>
      </c>
      <c r="Y39" s="6">
        <v>28527.605727100909</v>
      </c>
      <c r="AA39" s="3">
        <v>1994</v>
      </c>
      <c r="AB39" s="21">
        <v>0.1400145205750456</v>
      </c>
      <c r="AC39" s="21">
        <v>3856.0369753309683</v>
      </c>
      <c r="AD39" s="21">
        <v>1.4168040754849545E-4</v>
      </c>
      <c r="AE39" s="21">
        <v>0.54632489018695929</v>
      </c>
      <c r="AF39" s="21">
        <v>8.3245458435183009E-2</v>
      </c>
      <c r="AG39" s="18">
        <v>-5.0346553454999235E-2</v>
      </c>
      <c r="AH39" s="10">
        <v>7.8185407626976414E-2</v>
      </c>
      <c r="AI39" s="10">
        <v>1.5183952299275985E-4</v>
      </c>
      <c r="AJ39" s="10">
        <v>2.9411564734379666E-2</v>
      </c>
      <c r="AK39" s="10">
        <v>0.16599940098842753</v>
      </c>
      <c r="AM39" s="3">
        <v>1994</v>
      </c>
      <c r="AN39" s="22">
        <v>4.0654245612244844E-2</v>
      </c>
      <c r="AO39" s="22">
        <v>2.4400606697920491E-3</v>
      </c>
      <c r="AP39" s="22">
        <v>3.1551053468330537E-3</v>
      </c>
      <c r="AQ39" s="23">
        <v>2.974379963335072E-2</v>
      </c>
      <c r="AR39" s="24">
        <v>-2.1182028220009877E-2</v>
      </c>
      <c r="AS39" s="24">
        <v>3.3747949588263736E-2</v>
      </c>
      <c r="AT39" s="25">
        <v>2.9411564734379666E-2</v>
      </c>
      <c r="AU39" s="24">
        <v>3.4015725159587146E-2</v>
      </c>
      <c r="AW39" s="3">
        <v>1994</v>
      </c>
      <c r="AX39" s="2">
        <v>68.640097583898239</v>
      </c>
      <c r="AY39" s="2">
        <v>-69.458097975881174</v>
      </c>
      <c r="BA39" s="3">
        <v>1994</v>
      </c>
      <c r="BB39" s="3">
        <v>103.56930147143602</v>
      </c>
    </row>
    <row r="40" spans="1:54" x14ac:dyDescent="0.3">
      <c r="A40" s="3">
        <v>1995</v>
      </c>
      <c r="B40" s="3">
        <v>13243474.949999999</v>
      </c>
      <c r="C40" s="3">
        <v>39509191.200000003</v>
      </c>
      <c r="D40" s="3">
        <v>1.0395166275126289</v>
      </c>
      <c r="E40" s="3">
        <v>1.5174287007695788</v>
      </c>
      <c r="F40" s="3">
        <v>1.0281</v>
      </c>
      <c r="G40" s="1">
        <v>290</v>
      </c>
      <c r="H40" s="1">
        <v>4456.740334235782</v>
      </c>
      <c r="I40" s="10">
        <v>0.3352</v>
      </c>
      <c r="J40" s="1">
        <v>5.1513771035718419</v>
      </c>
      <c r="L40" s="3">
        <v>1479088.5500000003</v>
      </c>
      <c r="M40" s="1">
        <v>26109.94</v>
      </c>
      <c r="N40" s="3">
        <v>872536</v>
      </c>
      <c r="O40" s="3">
        <v>1.5570352994444838</v>
      </c>
      <c r="P40" s="3">
        <v>1.0730599586268506</v>
      </c>
      <c r="Q40" s="3">
        <v>-419442.12646699999</v>
      </c>
      <c r="S40" s="6">
        <v>1479088.5500000003</v>
      </c>
      <c r="T40" s="21">
        <v>4456.740334235782</v>
      </c>
      <c r="U40" s="6">
        <v>26109.94</v>
      </c>
      <c r="V40" s="17">
        <v>872536</v>
      </c>
      <c r="W40" s="6">
        <v>-419442.12646699999</v>
      </c>
      <c r="X40" s="6">
        <v>1830142.9499999997</v>
      </c>
      <c r="Y40" s="6">
        <v>28952.659967694508</v>
      </c>
      <c r="AA40" s="3">
        <v>1995</v>
      </c>
      <c r="AB40" s="21">
        <v>0.11168432421129776</v>
      </c>
      <c r="AC40" s="21">
        <v>4456.740334235782</v>
      </c>
      <c r="AD40" s="21">
        <v>1.2828751457588734E-4</v>
      </c>
      <c r="AE40" s="21">
        <v>0.57174414058921785</v>
      </c>
      <c r="AF40" s="21">
        <v>6.5884218703490663E-2</v>
      </c>
      <c r="AG40" s="18">
        <v>-5.2774097463069443E-2</v>
      </c>
      <c r="AH40" s="10">
        <v>0.13819204981393496</v>
      </c>
      <c r="AI40" s="10">
        <v>1.6441564057359783E-4</v>
      </c>
      <c r="AJ40" s="10">
        <v>-3.1671606436420981E-2</v>
      </c>
      <c r="AK40" s="10">
        <v>0.12378606887434615</v>
      </c>
      <c r="AM40" s="3">
        <v>1995</v>
      </c>
      <c r="AN40" s="22">
        <v>-2.8330196363747839E-2</v>
      </c>
      <c r="AO40" s="22">
        <v>-5.9688646303125537E-2</v>
      </c>
      <c r="AP40" s="22">
        <v>-1.7361239731692346E-2</v>
      </c>
      <c r="AQ40" s="23">
        <v>3.0471360972113566E-2</v>
      </c>
      <c r="AR40" s="24">
        <v>-1.8069599602938684E-3</v>
      </c>
      <c r="AS40" s="24">
        <v>2.5600024821763085E-3</v>
      </c>
      <c r="AT40" s="25">
        <v>-3.1671606436420981E-2</v>
      </c>
      <c r="AU40" s="24">
        <v>-4.3990157511913625E-2</v>
      </c>
      <c r="AW40" s="3">
        <v>1995</v>
      </c>
      <c r="AX40" s="2">
        <v>68.342872125113971</v>
      </c>
      <c r="AY40" s="2">
        <v>-73.860966491377155</v>
      </c>
      <c r="BA40" s="3">
        <v>1995</v>
      </c>
      <c r="BB40" s="3">
        <v>99.170285720244664</v>
      </c>
    </row>
    <row r="41" spans="1:54" x14ac:dyDescent="0.3">
      <c r="A41" s="3">
        <v>1996</v>
      </c>
      <c r="B41" s="3">
        <v>28486493.41</v>
      </c>
      <c r="C41" s="3">
        <v>39431027.259999998</v>
      </c>
      <c r="D41" s="3">
        <v>0.99802162642094261</v>
      </c>
      <c r="E41" s="3">
        <v>2.1551312649164678</v>
      </c>
      <c r="F41" s="3">
        <v>1.0293000000000001</v>
      </c>
      <c r="G41" s="1">
        <v>476.5</v>
      </c>
      <c r="H41" s="1">
        <v>3497.4416994942494</v>
      </c>
      <c r="I41" s="10">
        <v>0.72240000000000004</v>
      </c>
      <c r="J41" s="1">
        <v>5.3023124527064978</v>
      </c>
      <c r="L41" s="3">
        <v>2226878</v>
      </c>
      <c r="M41" s="1">
        <v>25375</v>
      </c>
      <c r="N41" s="3">
        <v>1675799</v>
      </c>
      <c r="O41" s="3">
        <v>1.2590548077733412</v>
      </c>
      <c r="P41" s="3">
        <v>1.0673311195093813</v>
      </c>
      <c r="Q41" s="3">
        <v>-1332646.2093743421</v>
      </c>
      <c r="S41" s="6">
        <v>2226878</v>
      </c>
      <c r="T41" s="21">
        <v>3497.4416994942494</v>
      </c>
      <c r="U41" s="6">
        <v>25375</v>
      </c>
      <c r="V41" s="17">
        <v>1675799</v>
      </c>
      <c r="W41" s="6">
        <v>-1332646.2093743421</v>
      </c>
      <c r="X41" s="6">
        <v>1862253.5500000003</v>
      </c>
      <c r="Y41" s="6">
        <v>27867.951490522773</v>
      </c>
      <c r="AA41" s="3">
        <v>1996</v>
      </c>
      <c r="AB41" s="21">
        <v>7.8173117622763244E-2</v>
      </c>
      <c r="AC41" s="21">
        <v>3497.4416994942494</v>
      </c>
      <c r="AD41" s="21">
        <v>1.2136756627563052E-4</v>
      </c>
      <c r="AE41" s="21">
        <v>0.42447598725852215</v>
      </c>
      <c r="AF41" s="21">
        <v>5.882784433593085E-2</v>
      </c>
      <c r="AG41" s="18">
        <v>-3.0631461644685477E-2</v>
      </c>
      <c r="AH41" s="10">
        <v>6.5373211198619066E-2</v>
      </c>
      <c r="AI41" s="10">
        <v>1.0460074815045901E-4</v>
      </c>
      <c r="AJ41" s="10">
        <v>-4.678168668196013E-2</v>
      </c>
      <c r="AK41" s="10">
        <v>0.14905766590484582</v>
      </c>
      <c r="AM41" s="3">
        <v>1996</v>
      </c>
      <c r="AN41" s="22">
        <v>-3.3511206588534515E-2</v>
      </c>
      <c r="AO41" s="22">
        <v>-2.4202115743662558E-2</v>
      </c>
      <c r="AP41" s="22">
        <v>-7.0563743675598131E-3</v>
      </c>
      <c r="AQ41" s="23">
        <v>3.5252757058805186E-2</v>
      </c>
      <c r="AR41" s="24">
        <v>-4.6307596844742824E-2</v>
      </c>
      <c r="AS41" s="24">
        <v>1.7500270271204807E-2</v>
      </c>
      <c r="AT41" s="25">
        <v>-4.678168668196013E-2</v>
      </c>
      <c r="AU41" s="24">
        <v>4.6072073614546454E-2</v>
      </c>
      <c r="AW41" s="3">
        <v>1996</v>
      </c>
      <c r="AX41" s="2">
        <v>50.262646559978968</v>
      </c>
      <c r="AY41" s="2">
        <v>-84.239506086051506</v>
      </c>
      <c r="BA41" s="3">
        <v>1996</v>
      </c>
      <c r="BB41" s="3">
        <v>103.7774930816993</v>
      </c>
    </row>
    <row r="42" spans="1:54" x14ac:dyDescent="0.3">
      <c r="A42" s="3">
        <v>1997</v>
      </c>
      <c r="B42" s="3">
        <v>41943151</v>
      </c>
      <c r="C42" s="3">
        <v>41943151</v>
      </c>
      <c r="D42" s="3">
        <v>1.0637093150892463</v>
      </c>
      <c r="E42" s="3">
        <v>1.3842746400885935</v>
      </c>
      <c r="F42" s="3">
        <v>1.0234000000000001</v>
      </c>
      <c r="G42" s="1">
        <v>504.25</v>
      </c>
      <c r="H42" s="1">
        <v>2736.2554249473392</v>
      </c>
      <c r="I42" s="10">
        <v>1</v>
      </c>
      <c r="J42" s="1">
        <v>5.4263865640998299</v>
      </c>
      <c r="L42" s="3">
        <v>2164138</v>
      </c>
      <c r="M42" s="1">
        <v>23837</v>
      </c>
      <c r="N42" s="3">
        <v>3004685</v>
      </c>
      <c r="O42" s="3">
        <v>1.2975569384582362</v>
      </c>
      <c r="P42" s="3">
        <v>1.060643265092774</v>
      </c>
      <c r="Q42" s="3">
        <v>-1840773.434154667</v>
      </c>
      <c r="S42" s="6">
        <v>2164138</v>
      </c>
      <c r="T42" s="21">
        <v>2736.2554249473392</v>
      </c>
      <c r="U42" s="6">
        <v>23837</v>
      </c>
      <c r="V42" s="17">
        <v>3004685</v>
      </c>
      <c r="W42" s="6">
        <v>-1840773.434154667</v>
      </c>
      <c r="X42" s="6">
        <v>2889501</v>
      </c>
      <c r="Y42" s="6">
        <v>26913.822851729139</v>
      </c>
      <c r="AA42" s="3">
        <v>1997</v>
      </c>
      <c r="AB42" s="21">
        <v>5.1596934145457976E-2</v>
      </c>
      <c r="AC42" s="21">
        <v>2736.2554249473392</v>
      </c>
      <c r="AD42" s="21">
        <v>1.047321005002254E-4</v>
      </c>
      <c r="AE42" s="21">
        <v>0.28657377815987167</v>
      </c>
      <c r="AF42" s="21">
        <v>7.163708325108907E-2</v>
      </c>
      <c r="AG42" s="18">
        <v>-3.9951924971824551E-2</v>
      </c>
      <c r="AH42" s="10">
        <v>6.8890889957218523E-2</v>
      </c>
      <c r="AI42" s="10">
        <v>9.2514489926466423E-5</v>
      </c>
      <c r="AJ42" s="10">
        <v>-4.3887342516413873E-2</v>
      </c>
      <c r="AK42" s="10">
        <v>0.13819461253814069</v>
      </c>
      <c r="AM42" s="3">
        <v>1997</v>
      </c>
      <c r="AN42" s="22">
        <v>-2.6576183477305268E-2</v>
      </c>
      <c r="AO42" s="22">
        <v>-4.5518883474478057E-2</v>
      </c>
      <c r="AP42" s="22">
        <v>1.2809238915158221E-2</v>
      </c>
      <c r="AQ42" s="23">
        <v>1.8875919364106299E-2</v>
      </c>
      <c r="AR42" s="24">
        <v>-9.2859019375814231E-3</v>
      </c>
      <c r="AS42" s="24">
        <v>-8.5286267580854287E-3</v>
      </c>
      <c r="AT42" s="25">
        <v>-4.3887342516413873E-2</v>
      </c>
      <c r="AU42" s="24">
        <v>2.1291962539561914E-2</v>
      </c>
      <c r="AW42" s="3">
        <v>1997</v>
      </c>
      <c r="AX42" s="2">
        <v>33.817071230532967</v>
      </c>
      <c r="AY42" s="2">
        <v>-93.578209035186035</v>
      </c>
      <c r="BA42" s="3">
        <v>1997</v>
      </c>
      <c r="BB42" s="3">
        <v>105.9066893356555</v>
      </c>
    </row>
    <row r="43" spans="1:54" x14ac:dyDescent="0.3">
      <c r="A43" s="3">
        <v>1998</v>
      </c>
      <c r="B43" s="3">
        <v>50012967</v>
      </c>
      <c r="C43" s="3">
        <v>42066487</v>
      </c>
      <c r="D43" s="3">
        <v>1.0029405516051952</v>
      </c>
      <c r="E43" s="3">
        <v>1.1889000000000001</v>
      </c>
      <c r="F43" s="3">
        <v>1.0155000000000001</v>
      </c>
      <c r="G43" s="1">
        <v>564.5</v>
      </c>
      <c r="H43" s="1">
        <v>2616.4309372307057</v>
      </c>
      <c r="I43" s="10">
        <v>1.1889000000000001</v>
      </c>
      <c r="J43" s="1">
        <v>5.5104955558433772</v>
      </c>
      <c r="L43" s="3">
        <v>2317604</v>
      </c>
      <c r="M43" s="1">
        <v>23331</v>
      </c>
      <c r="N43" s="3">
        <v>3717323</v>
      </c>
      <c r="O43" s="3">
        <v>1.1539301098173962</v>
      </c>
      <c r="P43" s="3">
        <v>1.0707069359897274</v>
      </c>
      <c r="Q43" s="3">
        <v>787149.003001092</v>
      </c>
      <c r="S43" s="6">
        <v>2317604</v>
      </c>
      <c r="T43" s="21">
        <v>2616.4309372307057</v>
      </c>
      <c r="U43" s="6">
        <v>23331</v>
      </c>
      <c r="V43" s="17">
        <v>3717323</v>
      </c>
      <c r="W43" s="6">
        <v>787149.003001092</v>
      </c>
      <c r="X43" s="6">
        <v>2497264</v>
      </c>
      <c r="Y43" s="6">
        <v>25522.441233187132</v>
      </c>
      <c r="AA43" s="3">
        <v>1998</v>
      </c>
      <c r="AB43" s="21">
        <v>4.6340062168277282E-2</v>
      </c>
      <c r="AC43" s="21">
        <v>2616.4309372307057</v>
      </c>
      <c r="AD43" s="21">
        <v>1.0064830186619264E-4</v>
      </c>
      <c r="AE43" s="21">
        <v>0.26333933078244137</v>
      </c>
      <c r="AF43" s="21">
        <v>7.432718398810452E-2</v>
      </c>
      <c r="AG43" s="18">
        <v>-6.0078264218579772E-2</v>
      </c>
      <c r="AH43" s="10">
        <v>4.9932330549395318E-2</v>
      </c>
      <c r="AI43" s="10">
        <v>1.0528050289573846E-4</v>
      </c>
      <c r="AJ43" s="10">
        <v>1.5738898334127869E-2</v>
      </c>
      <c r="AK43" s="10">
        <v>0.11506964929040883</v>
      </c>
      <c r="AM43" s="3">
        <v>1998</v>
      </c>
      <c r="AN43" s="22">
        <v>-5.2568719771806938E-3</v>
      </c>
      <c r="AO43" s="22">
        <v>-1.0684977087503813E-2</v>
      </c>
      <c r="AP43" s="22">
        <v>2.6901007370154495E-3</v>
      </c>
      <c r="AQ43" s="23">
        <v>1.1558819032509299E-2</v>
      </c>
      <c r="AR43" s="24">
        <v>-1.6644831845261656E-3</v>
      </c>
      <c r="AS43" s="24">
        <v>1.4050039319703247E-2</v>
      </c>
      <c r="AT43" s="25">
        <v>1.5738898334127869E-2</v>
      </c>
      <c r="AU43" s="24">
        <v>-2.981738376446471E-2</v>
      </c>
      <c r="AW43" s="3">
        <v>1998</v>
      </c>
      <c r="AX43" s="2">
        <v>30.967875791092339</v>
      </c>
      <c r="AY43" s="2">
        <v>-92.190655565208019</v>
      </c>
      <c r="BA43" s="3">
        <v>1998</v>
      </c>
      <c r="BB43" s="3">
        <v>102.92495095920903</v>
      </c>
    </row>
    <row r="44" spans="1:54" x14ac:dyDescent="0.3">
      <c r="A44" s="3">
        <v>1999</v>
      </c>
      <c r="B44" s="3">
        <v>59344600</v>
      </c>
      <c r="C44" s="3">
        <v>39554925</v>
      </c>
      <c r="D44" s="3">
        <v>0.94029541853590004</v>
      </c>
      <c r="E44" s="3">
        <v>1.2619227857683573</v>
      </c>
      <c r="F44" s="3">
        <v>1.0219</v>
      </c>
      <c r="G44" s="1">
        <v>648.25</v>
      </c>
      <c r="H44" s="1">
        <v>2433.1196817774594</v>
      </c>
      <c r="I44" s="10">
        <v>1.5003</v>
      </c>
      <c r="J44" s="1">
        <v>5.6311754085163477</v>
      </c>
      <c r="L44" s="3">
        <v>3552559</v>
      </c>
      <c r="M44" s="1">
        <v>22712</v>
      </c>
      <c r="N44" s="3">
        <v>4909970</v>
      </c>
      <c r="O44" s="3">
        <v>1.2217333073294661</v>
      </c>
      <c r="P44" s="3">
        <v>1.0733828565878123</v>
      </c>
      <c r="Q44" s="3">
        <v>-298814.95540401153</v>
      </c>
      <c r="S44" s="6">
        <v>3552559</v>
      </c>
      <c r="T44" s="21">
        <v>2433.1196817774594</v>
      </c>
      <c r="U44" s="6">
        <v>22712</v>
      </c>
      <c r="V44" s="17">
        <v>4909970</v>
      </c>
      <c r="W44" s="6">
        <v>-298814.95540401153</v>
      </c>
      <c r="X44" s="6">
        <v>2831494</v>
      </c>
      <c r="Y44" s="6">
        <v>25043.095427050248</v>
      </c>
      <c r="AA44" s="3">
        <v>1999</v>
      </c>
      <c r="AB44" s="21">
        <v>5.9863222601550942E-2</v>
      </c>
      <c r="AC44" s="21">
        <v>2433.1196817774594</v>
      </c>
      <c r="AD44" s="21">
        <v>1.0196608821040807E-4</v>
      </c>
      <c r="AE44" s="21">
        <v>0.24809569609860044</v>
      </c>
      <c r="AF44" s="21">
        <v>8.2736592714417148E-2</v>
      </c>
      <c r="AG44" s="18">
        <v>-6.263983092832108E-2</v>
      </c>
      <c r="AH44" s="10">
        <v>4.7712748927450851E-2</v>
      </c>
      <c r="AI44" s="10">
        <v>1.0455446485635621E-4</v>
      </c>
      <c r="AJ44" s="10">
        <v>-5.0352509816227855E-3</v>
      </c>
      <c r="AK44" s="10">
        <v>0.16255955992181514</v>
      </c>
      <c r="AM44" s="3">
        <v>1999</v>
      </c>
      <c r="AN44" s="22">
        <v>1.3523160433273659E-2</v>
      </c>
      <c r="AO44" s="22">
        <v>3.2063318904881474E-3</v>
      </c>
      <c r="AP44" s="22">
        <v>8.4094087263126283E-3</v>
      </c>
      <c r="AQ44" s="23">
        <v>1.168735305978344E-2</v>
      </c>
      <c r="AR44" s="24">
        <v>1.3728499016600383E-3</v>
      </c>
      <c r="AS44" s="24">
        <v>2.8670172267658632E-2</v>
      </c>
      <c r="AT44" s="25">
        <v>-5.0352509816227855E-3</v>
      </c>
      <c r="AU44" s="24">
        <v>1.1818482922161991E-2</v>
      </c>
      <c r="AW44" s="3">
        <v>1999</v>
      </c>
      <c r="AX44" s="2">
        <v>30.795747212046251</v>
      </c>
      <c r="AY44" s="2">
        <v>-91.699554625048037</v>
      </c>
      <c r="BA44" s="3">
        <v>1999</v>
      </c>
      <c r="BB44" s="3">
        <v>104.10679925142523</v>
      </c>
    </row>
    <row r="45" spans="1:54" x14ac:dyDescent="0.3">
      <c r="A45" s="3">
        <v>2000</v>
      </c>
      <c r="B45" s="3">
        <v>79655692</v>
      </c>
      <c r="C45" s="3">
        <v>41013293</v>
      </c>
      <c r="D45" s="3">
        <v>1.0368694416687683</v>
      </c>
      <c r="E45" s="3">
        <v>1.2945410917816436</v>
      </c>
      <c r="F45" s="3">
        <v>1.0338000000000001</v>
      </c>
      <c r="G45" s="1">
        <v>700</v>
      </c>
      <c r="H45" s="1">
        <v>2098.1651715204102</v>
      </c>
      <c r="I45" s="10">
        <v>1.9421999999999999</v>
      </c>
      <c r="J45" s="1">
        <v>5.8215091373242007</v>
      </c>
      <c r="L45" s="3">
        <v>7002662</v>
      </c>
      <c r="M45" s="1">
        <v>21899</v>
      </c>
      <c r="N45" s="3">
        <v>5790841</v>
      </c>
      <c r="O45" s="3">
        <v>1.2526556209200184</v>
      </c>
      <c r="P45" s="3">
        <v>1.0760844089617045</v>
      </c>
      <c r="Q45" s="3">
        <v>-564830.20721804257</v>
      </c>
      <c r="S45" s="6">
        <v>7002662</v>
      </c>
      <c r="T45" s="21">
        <v>2098.1651715204102</v>
      </c>
      <c r="U45" s="6">
        <v>21899</v>
      </c>
      <c r="V45" s="17">
        <v>5790841</v>
      </c>
      <c r="W45" s="6">
        <v>-564830.20721804257</v>
      </c>
      <c r="X45" s="6">
        <v>4450132.9999999991</v>
      </c>
      <c r="Y45" s="6">
        <v>24440.029096338232</v>
      </c>
      <c r="AA45" s="3">
        <v>2000</v>
      </c>
      <c r="AB45" s="21">
        <v>8.7911633483769125E-2</v>
      </c>
      <c r="AC45" s="21">
        <v>2098.1651715204102</v>
      </c>
      <c r="AD45" s="21">
        <v>9.1720002836626831E-5</v>
      </c>
      <c r="AE45" s="21">
        <v>0.19244371548356365</v>
      </c>
      <c r="AF45" s="21">
        <v>7.2698395489427164E-2</v>
      </c>
      <c r="AG45" s="18">
        <v>-6.1639302531431704E-2</v>
      </c>
      <c r="AH45" s="10">
        <v>5.5867106144781208E-2</v>
      </c>
      <c r="AI45" s="10">
        <v>8.827092881414862E-5</v>
      </c>
      <c r="AJ45" s="10">
        <v>-7.0908957418641541E-3</v>
      </c>
      <c r="AK45" s="10">
        <v>0.1734765701757334</v>
      </c>
      <c r="AM45" s="3">
        <v>2000</v>
      </c>
      <c r="AN45" s="22">
        <v>2.8048410882218183E-2</v>
      </c>
      <c r="AO45" s="22">
        <v>-2.1497979475692486E-2</v>
      </c>
      <c r="AP45" s="22">
        <v>-1.0038197224989984E-2</v>
      </c>
      <c r="AQ45" s="23">
        <v>2.1097290182985444E-2</v>
      </c>
      <c r="AR45" s="24">
        <v>-3.9966706079322956E-3</v>
      </c>
      <c r="AS45" s="24">
        <v>8.3203926722596989E-4</v>
      </c>
      <c r="AT45" s="25">
        <v>-7.0908957418641541E-3</v>
      </c>
      <c r="AU45" s="24">
        <v>2.7865051447091636E-2</v>
      </c>
      <c r="AW45" s="3">
        <v>2000</v>
      </c>
      <c r="AX45" s="2">
        <v>28.03561357548686</v>
      </c>
      <c r="AY45" s="2">
        <v>-93.831016629104624</v>
      </c>
      <c r="BA45" s="3">
        <v>2000</v>
      </c>
      <c r="BB45" s="3">
        <v>106.8933043961344</v>
      </c>
    </row>
    <row r="46" spans="1:54" x14ac:dyDescent="0.3">
      <c r="A46" s="3">
        <v>2001</v>
      </c>
      <c r="B46" s="3">
        <v>88945596</v>
      </c>
      <c r="C46" s="3">
        <v>42405381</v>
      </c>
      <c r="D46" s="3">
        <v>1.033942361077907</v>
      </c>
      <c r="E46" s="3">
        <v>1.0799608691174958</v>
      </c>
      <c r="F46" s="3">
        <v>1.0283</v>
      </c>
      <c r="G46" s="1">
        <v>763</v>
      </c>
      <c r="H46" s="1">
        <v>2177.59939758269</v>
      </c>
      <c r="I46" s="10">
        <v>2.0975000000000001</v>
      </c>
      <c r="J46" s="1">
        <v>5.9862578459104752</v>
      </c>
      <c r="L46" s="3">
        <v>10769805</v>
      </c>
      <c r="M46" s="1">
        <v>22530</v>
      </c>
      <c r="N46" s="3">
        <v>6478295</v>
      </c>
      <c r="O46" s="3">
        <v>1.1929757569335775</v>
      </c>
      <c r="P46" s="3">
        <v>1.0804294334601965</v>
      </c>
      <c r="Q46" s="3">
        <v>1558579.8974151574</v>
      </c>
      <c r="S46" s="6">
        <v>10769805</v>
      </c>
      <c r="T46" s="21">
        <v>2177.59939758269</v>
      </c>
      <c r="U46" s="6">
        <v>22530</v>
      </c>
      <c r="V46" s="17">
        <v>6478295</v>
      </c>
      <c r="W46" s="6">
        <v>1558579.8974151574</v>
      </c>
      <c r="X46" s="6">
        <v>8354006</v>
      </c>
      <c r="Y46" s="6">
        <v>23660.324163344842</v>
      </c>
      <c r="AA46" s="3">
        <v>2001</v>
      </c>
      <c r="AB46" s="21">
        <v>0.1210830607060073</v>
      </c>
      <c r="AC46" s="21">
        <v>2177.59939758269</v>
      </c>
      <c r="AD46" s="21">
        <v>8.8753359888214345E-5</v>
      </c>
      <c r="AE46" s="21">
        <v>0.19326926302601524</v>
      </c>
      <c r="AF46" s="21">
        <v>7.2834353709879007E-2</v>
      </c>
      <c r="AG46" s="18">
        <v>-6.5105919532799109E-2</v>
      </c>
      <c r="AH46" s="10">
        <v>9.392264907640846E-2</v>
      </c>
      <c r="AI46" s="10">
        <v>9.6734772734074955E-5</v>
      </c>
      <c r="AJ46" s="10">
        <v>1.7522845059300716E-2</v>
      </c>
      <c r="AK46" s="10">
        <v>0.14756985840013037</v>
      </c>
      <c r="AM46" s="3">
        <v>2001</v>
      </c>
      <c r="AN46" s="22">
        <v>3.3171427222238176E-2</v>
      </c>
      <c r="AO46" s="22">
        <v>-6.4601598973059639E-3</v>
      </c>
      <c r="AP46" s="22">
        <v>1.359582204518428E-4</v>
      </c>
      <c r="AQ46" s="23">
        <v>7.5924759566280559E-3</v>
      </c>
      <c r="AR46" s="24">
        <v>6.011726251461221E-3</v>
      </c>
      <c r="AS46" s="24">
        <v>3.2361081022570857E-3</v>
      </c>
      <c r="AT46" s="25">
        <v>1.7522845059300716E-2</v>
      </c>
      <c r="AU46" s="24">
        <v>7.6690220889930882E-3</v>
      </c>
      <c r="AW46" s="3">
        <v>2001</v>
      </c>
      <c r="AX46" s="2">
        <v>31.435165154214044</v>
      </c>
      <c r="AY46" s="2">
        <v>-91.926792105510714</v>
      </c>
      <c r="BA46" s="3">
        <v>2001</v>
      </c>
      <c r="BB46" s="3">
        <v>107.66020660503371</v>
      </c>
    </row>
    <row r="47" spans="1:54" x14ac:dyDescent="0.3">
      <c r="A47" s="3">
        <v>2002</v>
      </c>
      <c r="B47" s="3">
        <v>107840166</v>
      </c>
      <c r="C47" s="3">
        <v>38650110</v>
      </c>
      <c r="D47" s="3">
        <v>0.9114435264713221</v>
      </c>
      <c r="E47" s="3">
        <v>1.3302502979737783</v>
      </c>
      <c r="F47" s="3">
        <v>1.0159</v>
      </c>
      <c r="G47" s="1">
        <v>1401</v>
      </c>
      <c r="H47" s="1">
        <v>3053.579142452259</v>
      </c>
      <c r="I47" s="10">
        <v>2.7902</v>
      </c>
      <c r="J47" s="1">
        <v>6.0814393456604519</v>
      </c>
      <c r="L47" s="3">
        <v>15958078</v>
      </c>
      <c r="M47" s="1">
        <v>22470</v>
      </c>
      <c r="N47" s="3">
        <v>7701119.5</v>
      </c>
      <c r="O47" s="3">
        <v>1.2790211150526867</v>
      </c>
      <c r="P47" s="3">
        <v>1.0709699439622979</v>
      </c>
      <c r="Q47" s="3">
        <v>373621.53354811482</v>
      </c>
      <c r="S47" s="6">
        <v>15958078</v>
      </c>
      <c r="T47" s="21">
        <v>3053.579142452259</v>
      </c>
      <c r="U47" s="6">
        <v>22470</v>
      </c>
      <c r="V47" s="17">
        <v>7701119.5</v>
      </c>
      <c r="W47" s="6">
        <v>373621.53354811482</v>
      </c>
      <c r="X47" s="6">
        <v>13774808</v>
      </c>
      <c r="Y47" s="6">
        <v>24128.952837470573</v>
      </c>
      <c r="AA47" s="3">
        <v>2002</v>
      </c>
      <c r="AB47" s="21">
        <v>0.14797898215401487</v>
      </c>
      <c r="AC47" s="21">
        <v>3053.579142452259</v>
      </c>
      <c r="AD47" s="21">
        <v>9.5597373100457809E-5</v>
      </c>
      <c r="AE47" s="21">
        <v>0.29191414457278464</v>
      </c>
      <c r="AF47" s="21">
        <v>7.1412348345235299E-2</v>
      </c>
      <c r="AG47" s="18">
        <v>-6.0072145236544819E-2</v>
      </c>
      <c r="AH47" s="10">
        <v>0.12773355708669812</v>
      </c>
      <c r="AI47" s="10">
        <v>1.4395029309109184E-4</v>
      </c>
      <c r="AJ47" s="10">
        <v>3.4645860388244844E-3</v>
      </c>
      <c r="AK47" s="10">
        <v>0.14821697969028175</v>
      </c>
      <c r="AM47" s="3">
        <v>2002</v>
      </c>
      <c r="AN47" s="22">
        <v>2.6895921448007565E-2</v>
      </c>
      <c r="AO47" s="22">
        <v>2.0898735995574329E-2</v>
      </c>
      <c r="AP47" s="22">
        <v>-1.4220053646437081E-3</v>
      </c>
      <c r="AQ47" s="23">
        <v>1.2762208473334188E-2</v>
      </c>
      <c r="AR47" s="24">
        <v>6.6484283326239246E-3</v>
      </c>
      <c r="AS47" s="24">
        <v>4.2450662939802902E-2</v>
      </c>
      <c r="AT47" s="25">
        <v>3.4645860388244844E-3</v>
      </c>
      <c r="AU47" s="24">
        <v>6.5711832410210655E-3</v>
      </c>
      <c r="AW47" s="3">
        <v>2002</v>
      </c>
      <c r="AX47" s="2">
        <v>43.989683769589156</v>
      </c>
      <c r="AY47" s="2">
        <v>-87.804444685254637</v>
      </c>
      <c r="BA47" s="3">
        <v>2002</v>
      </c>
      <c r="BB47" s="3">
        <v>108.31732492913581</v>
      </c>
    </row>
    <row r="48" spans="1:54" x14ac:dyDescent="0.3">
      <c r="A48" s="3">
        <v>2003</v>
      </c>
      <c r="B48" s="3">
        <v>134227833</v>
      </c>
      <c r="C48" s="3">
        <v>35652678</v>
      </c>
      <c r="D48" s="3">
        <v>0.92244699950401177</v>
      </c>
      <c r="E48" s="3">
        <v>1.3493297971471578</v>
      </c>
      <c r="F48" s="3">
        <v>1.0226999999999999</v>
      </c>
      <c r="G48" s="1">
        <v>1598</v>
      </c>
      <c r="H48" s="1">
        <v>2639.8421881201352</v>
      </c>
      <c r="I48" s="10">
        <v>3.7648999999999999</v>
      </c>
      <c r="J48" s="1">
        <v>6.2194880188069437</v>
      </c>
      <c r="L48" s="3">
        <v>23792313</v>
      </c>
      <c r="M48" s="1">
        <v>24794</v>
      </c>
      <c r="N48" s="3">
        <v>11046649.91</v>
      </c>
      <c r="O48" s="3">
        <v>1.2390938933874116</v>
      </c>
      <c r="P48" s="3">
        <v>1.0760222860739528</v>
      </c>
      <c r="Q48" s="3">
        <v>845319.50077653304</v>
      </c>
      <c r="S48" s="6">
        <v>23792313</v>
      </c>
      <c r="T48" s="21">
        <v>2639.8421881201352</v>
      </c>
      <c r="U48" s="6">
        <v>24794</v>
      </c>
      <c r="V48" s="17">
        <v>11046649.91</v>
      </c>
      <c r="W48" s="6">
        <v>845319.50077653304</v>
      </c>
      <c r="X48" s="6">
        <v>19773557</v>
      </c>
      <c r="Y48" s="6">
        <v>24178.220768081719</v>
      </c>
      <c r="AA48" s="3">
        <v>2003</v>
      </c>
      <c r="AB48" s="21">
        <v>0.17725320053405019</v>
      </c>
      <c r="AC48" s="21">
        <v>2639.8421881201352</v>
      </c>
      <c r="AD48" s="21">
        <v>1.1181493212736306E-4</v>
      </c>
      <c r="AE48" s="21">
        <v>0.29517377509160253</v>
      </c>
      <c r="AF48" s="21">
        <v>8.2297759437120616E-2</v>
      </c>
      <c r="AG48" s="18">
        <v>-5.7373821944469376E-2</v>
      </c>
      <c r="AH48" s="10">
        <v>0.14731338916869796</v>
      </c>
      <c r="AI48" s="10">
        <v>9.4264101232700178E-5</v>
      </c>
      <c r="AJ48" s="10">
        <v>6.2976469327083087E-3</v>
      </c>
      <c r="AK48" s="10">
        <v>0.16333129664512855</v>
      </c>
      <c r="AM48" s="3">
        <v>2003</v>
      </c>
      <c r="AN48" s="22">
        <v>2.9274218380035327E-2</v>
      </c>
      <c r="AO48" s="22">
        <v>4.2811796507553006E-2</v>
      </c>
      <c r="AP48" s="22">
        <v>1.0885411091885316E-2</v>
      </c>
      <c r="AQ48" s="23">
        <v>1.4038526400765923E-2</v>
      </c>
      <c r="AR48" s="24">
        <v>-6.6474575931718303E-4</v>
      </c>
      <c r="AS48" s="24">
        <v>3.5480914822132031E-2</v>
      </c>
      <c r="AT48" s="25">
        <v>6.2976469327083087E-3</v>
      </c>
      <c r="AU48" s="24">
        <v>5.5896136384716411E-2</v>
      </c>
      <c r="AW48" s="3">
        <v>2003</v>
      </c>
      <c r="AX48" s="2">
        <v>47.242903042322077</v>
      </c>
      <c r="AY48" s="2">
        <v>-86.185456834967439</v>
      </c>
      <c r="BA48" s="3">
        <v>2003</v>
      </c>
      <c r="BB48" s="3">
        <v>113.90693856760745</v>
      </c>
    </row>
    <row r="49" spans="1:54" x14ac:dyDescent="0.3">
      <c r="A49" s="3">
        <v>2004</v>
      </c>
      <c r="B49" s="3">
        <v>212683082</v>
      </c>
      <c r="C49" s="3">
        <v>42172343</v>
      </c>
      <c r="D49" s="3">
        <v>1.1828660668912445</v>
      </c>
      <c r="E49" s="3">
        <v>1.3395309304363994</v>
      </c>
      <c r="F49" s="3">
        <v>1.0267999999999999</v>
      </c>
      <c r="G49" s="1">
        <v>1918</v>
      </c>
      <c r="H49" s="1">
        <v>2428.7505216944878</v>
      </c>
      <c r="I49" s="10">
        <v>5.0431999999999997</v>
      </c>
      <c r="J49" s="1">
        <v>6.3861702977109696</v>
      </c>
      <c r="L49" s="3">
        <v>29526919</v>
      </c>
      <c r="M49" s="1">
        <v>27475</v>
      </c>
      <c r="N49" s="3">
        <v>17092000</v>
      </c>
      <c r="O49" s="3">
        <v>1.1616820525183911</v>
      </c>
      <c r="P49" s="3">
        <v>1.0730878911826256</v>
      </c>
      <c r="Q49" s="3">
        <v>-2931428.15149251</v>
      </c>
      <c r="S49" s="6">
        <v>29526919</v>
      </c>
      <c r="T49" s="21">
        <v>2428.7505216944878</v>
      </c>
      <c r="U49" s="6">
        <v>27475</v>
      </c>
      <c r="V49" s="17">
        <v>17092000</v>
      </c>
      <c r="W49" s="6">
        <v>-2931428.15149251</v>
      </c>
      <c r="X49" s="6">
        <v>27639103</v>
      </c>
      <c r="Y49" s="6">
        <v>26606.141173982018</v>
      </c>
      <c r="AA49" s="3">
        <v>2004</v>
      </c>
      <c r="AB49" s="21">
        <v>0.13883059584400795</v>
      </c>
      <c r="AC49" s="21">
        <v>2428.7505216944878</v>
      </c>
      <c r="AD49" s="21">
        <v>1.0201627821991197E-4</v>
      </c>
      <c r="AE49" s="21">
        <v>0.24777208894794123</v>
      </c>
      <c r="AF49" s="21">
        <v>8.0363702835564516E-2</v>
      </c>
      <c r="AG49" s="18">
        <v>-5.1939730545724302E-2</v>
      </c>
      <c r="AH49" s="10">
        <v>0.12995440323739527</v>
      </c>
      <c r="AI49" s="10">
        <v>9.08905240032778E-5</v>
      </c>
      <c r="AJ49" s="10">
        <v>-1.3783081023306358E-2</v>
      </c>
      <c r="AK49" s="10">
        <v>0.15497383276542448</v>
      </c>
      <c r="AM49" s="3">
        <v>2004</v>
      </c>
      <c r="AN49" s="22">
        <v>-3.8422604690042245E-2</v>
      </c>
      <c r="AO49" s="22">
        <v>-2.3798485789625554E-2</v>
      </c>
      <c r="AP49" s="22">
        <v>-1.9340566015561E-3</v>
      </c>
      <c r="AQ49" s="23">
        <v>3.0358028891396313E-2</v>
      </c>
      <c r="AR49" s="24">
        <v>-4.7298184846808221E-2</v>
      </c>
      <c r="AS49" s="24">
        <v>-3.1633934973368208E-2</v>
      </c>
      <c r="AT49" s="25">
        <v>-1.3783081023306358E-2</v>
      </c>
      <c r="AU49" s="24">
        <v>5.8918082653655196E-2</v>
      </c>
      <c r="AW49" s="3">
        <v>2004</v>
      </c>
      <c r="AX49" s="2">
        <v>38.660324190713013</v>
      </c>
      <c r="AY49" s="2">
        <v>-98.299374148299734</v>
      </c>
      <c r="BA49" s="3">
        <v>2004</v>
      </c>
      <c r="BB49" s="3">
        <v>119.79874683297298</v>
      </c>
    </row>
    <row r="50" spans="1:54" x14ac:dyDescent="0.3">
      <c r="A50" s="3">
        <v>2005</v>
      </c>
      <c r="B50" s="3">
        <v>304086815</v>
      </c>
      <c r="C50" s="3">
        <v>46523649</v>
      </c>
      <c r="D50" s="3">
        <v>1.1031791380431484</v>
      </c>
      <c r="E50" s="3">
        <v>1.2960421954314723</v>
      </c>
      <c r="F50" s="3">
        <v>1.0339</v>
      </c>
      <c r="G50" s="1">
        <v>2147</v>
      </c>
      <c r="H50" s="1">
        <v>2168.8311523231905</v>
      </c>
      <c r="I50" s="10">
        <v>6.5362</v>
      </c>
      <c r="J50" s="1">
        <v>6.6026614708033717</v>
      </c>
      <c r="L50" s="3">
        <v>33423385</v>
      </c>
      <c r="M50" s="1">
        <v>31199</v>
      </c>
      <c r="N50" s="3">
        <v>23344000</v>
      </c>
      <c r="O50" s="3">
        <v>1.1334330886334603</v>
      </c>
      <c r="P50" s="3">
        <v>1.0820728455185444</v>
      </c>
      <c r="Q50" s="3">
        <v>-13879794</v>
      </c>
      <c r="S50" s="6">
        <v>33423385</v>
      </c>
      <c r="T50" s="21">
        <v>2168.8311523231905</v>
      </c>
      <c r="U50" s="6">
        <v>31199</v>
      </c>
      <c r="V50" s="17">
        <v>23344000</v>
      </c>
      <c r="W50" s="6">
        <v>-13879794</v>
      </c>
      <c r="X50" s="6">
        <v>33466787</v>
      </c>
      <c r="Y50" s="6">
        <v>29729.951430622008</v>
      </c>
      <c r="AA50" s="3">
        <v>2005</v>
      </c>
      <c r="AB50" s="21">
        <v>0.10991395664425635</v>
      </c>
      <c r="AC50" s="21">
        <v>2168.8311523231905</v>
      </c>
      <c r="AD50" s="21">
        <v>1.0156588865104754E-4</v>
      </c>
      <c r="AE50" s="21">
        <v>0.22027926331978032</v>
      </c>
      <c r="AF50" s="21">
        <v>7.6767550740402868E-2</v>
      </c>
      <c r="AG50" s="18">
        <v>-5.6207563205762825E-2</v>
      </c>
      <c r="AH50" s="10">
        <v>0.11005668562117697</v>
      </c>
      <c r="AI50" s="10">
        <v>8.6425964343167901E-5</v>
      </c>
      <c r="AJ50" s="10">
        <v>-4.5644182237891504E-2</v>
      </c>
      <c r="AK50" s="10">
        <v>0.17849170713144447</v>
      </c>
      <c r="AM50" s="3">
        <v>2005</v>
      </c>
      <c r="AN50" s="22">
        <v>-2.8916639199751598E-2</v>
      </c>
      <c r="AO50" s="22">
        <v>-9.768189276345839E-4</v>
      </c>
      <c r="AP50" s="22">
        <v>-3.5961520951616477E-3</v>
      </c>
      <c r="AQ50" s="23">
        <v>2.415613962980169E-2</v>
      </c>
      <c r="AR50" s="24">
        <v>-2.8774046253772636E-2</v>
      </c>
      <c r="AS50" s="24">
        <v>-1.1348976260996664E-2</v>
      </c>
      <c r="AT50" s="25">
        <v>-4.5644182237891504E-2</v>
      </c>
      <c r="AU50" s="24">
        <v>7.6433734159914668E-2</v>
      </c>
      <c r="AW50" s="3">
        <v>2005</v>
      </c>
      <c r="AX50" s="2">
        <v>33.019398752951524</v>
      </c>
      <c r="AY50" s="2">
        <v>-108.93209337702982</v>
      </c>
      <c r="BA50" s="3">
        <v>2005</v>
      </c>
      <c r="BB50" s="3">
        <v>127.44212024896444</v>
      </c>
    </row>
    <row r="51" spans="1:54" x14ac:dyDescent="0.3">
      <c r="A51" s="3">
        <v>2006</v>
      </c>
      <c r="B51" s="3">
        <v>393926240</v>
      </c>
      <c r="C51" s="3">
        <v>51116533</v>
      </c>
      <c r="D51" s="3">
        <v>1.0987214910851038</v>
      </c>
      <c r="E51" s="3">
        <v>1.1790336892995932</v>
      </c>
      <c r="F51" s="3">
        <v>1.0322594</v>
      </c>
      <c r="G51" s="1">
        <v>2147</v>
      </c>
      <c r="H51" s="1">
        <v>1898.8400113727082</v>
      </c>
      <c r="I51" s="10">
        <v>7.7064000000000004</v>
      </c>
      <c r="J51" s="1">
        <v>6.8156593682546065</v>
      </c>
      <c r="L51" s="3">
        <v>36258536</v>
      </c>
      <c r="M51" s="1">
        <v>27252</v>
      </c>
      <c r="N51" s="3">
        <v>44318000</v>
      </c>
      <c r="O51" s="3">
        <v>1.0871421610946945</v>
      </c>
      <c r="P51" s="3">
        <v>1.0774383794352382</v>
      </c>
      <c r="Q51" s="3">
        <v>-8228462</v>
      </c>
      <c r="S51" s="6">
        <v>36258536</v>
      </c>
      <c r="T51" s="21">
        <v>1898.8400113727082</v>
      </c>
      <c r="U51" s="6">
        <v>27252</v>
      </c>
      <c r="V51" s="17">
        <v>44318000</v>
      </c>
      <c r="W51" s="6">
        <v>-8228462</v>
      </c>
      <c r="X51" s="6">
        <v>36335971</v>
      </c>
      <c r="Y51" s="6">
        <v>33615</v>
      </c>
      <c r="AA51" s="3">
        <v>2006</v>
      </c>
      <c r="AB51" s="21">
        <v>9.2043972495967769E-2</v>
      </c>
      <c r="AC51" s="21">
        <v>1898.8400113727082</v>
      </c>
      <c r="AD51" s="21">
        <v>7.8222035517946288E-5</v>
      </c>
      <c r="AE51" s="21">
        <v>0.14853113081249353</v>
      </c>
      <c r="AF51" s="21">
        <v>0.11250329503310061</v>
      </c>
      <c r="AG51" s="18">
        <v>-5.9260300668524432E-2</v>
      </c>
      <c r="AH51" s="10">
        <v>9.2240544828899942E-2</v>
      </c>
      <c r="AI51" s="10">
        <v>8.4474665380908931E-5</v>
      </c>
      <c r="AJ51" s="10">
        <v>-2.0888331785158563E-2</v>
      </c>
      <c r="AK51" s="10">
        <v>0.19244910252398847</v>
      </c>
      <c r="AM51" s="3">
        <v>2006</v>
      </c>
      <c r="AN51" s="22">
        <v>-1.7869984148288581E-2</v>
      </c>
      <c r="AO51" s="22">
        <v>-4.4326242348740823E-2</v>
      </c>
      <c r="AP51" s="22">
        <v>3.5735744292697741E-2</v>
      </c>
      <c r="AQ51" s="23">
        <v>1.7507250071878436E-2</v>
      </c>
      <c r="AR51" s="24">
        <v>-1.7672671237180256E-2</v>
      </c>
      <c r="AS51" s="24">
        <v>-9.6460873010416909E-3</v>
      </c>
      <c r="AT51" s="25">
        <v>-2.0888331785158563E-2</v>
      </c>
      <c r="AU51" s="24">
        <v>3.9253858190927284E-2</v>
      </c>
      <c r="AW51" s="3">
        <v>2006</v>
      </c>
      <c r="AX51" s="2">
        <v>24.057442834983522</v>
      </c>
      <c r="AY51" s="2">
        <v>-119.07710184582548</v>
      </c>
      <c r="BA51" s="3">
        <v>2006</v>
      </c>
      <c r="BB51" s="3">
        <v>131.36750606805717</v>
      </c>
    </row>
    <row r="52" spans="1:54" x14ac:dyDescent="0.3">
      <c r="A52" s="3">
        <v>2007</v>
      </c>
      <c r="B52" s="3">
        <v>494600000</v>
      </c>
      <c r="C52" s="3">
        <v>55600000</v>
      </c>
      <c r="D52" s="3">
        <v>1.0877107021323218</v>
      </c>
      <c r="E52" s="3">
        <v>1.1543262742655453</v>
      </c>
      <c r="F52" s="3">
        <v>1.0285267</v>
      </c>
      <c r="G52" s="1">
        <v>2147</v>
      </c>
      <c r="H52" s="1">
        <v>1691.9026225646296</v>
      </c>
      <c r="I52" s="10">
        <v>8.8956999999999997</v>
      </c>
      <c r="J52" s="1">
        <v>7.010087638354995</v>
      </c>
      <c r="L52" s="3">
        <v>36035248</v>
      </c>
      <c r="M52" s="1">
        <v>27316</v>
      </c>
      <c r="N52" s="3">
        <v>65609000</v>
      </c>
      <c r="O52" s="3">
        <v>1.0696968018785977</v>
      </c>
      <c r="P52" s="3">
        <v>1.0845075590782327</v>
      </c>
      <c r="Q52" s="3">
        <v>-22273747</v>
      </c>
      <c r="S52" s="6">
        <v>36035248</v>
      </c>
      <c r="T52" s="21">
        <v>1691.9026225646296</v>
      </c>
      <c r="U52" s="6">
        <v>27316</v>
      </c>
      <c r="V52" s="17">
        <v>65609000</v>
      </c>
      <c r="W52" s="6">
        <v>-22273747</v>
      </c>
      <c r="X52" s="6">
        <v>38785640</v>
      </c>
      <c r="Y52" s="6">
        <v>29554.999999999996</v>
      </c>
      <c r="AA52" s="3">
        <v>2007</v>
      </c>
      <c r="AB52" s="21">
        <v>7.2857355438738378E-2</v>
      </c>
      <c r="AC52" s="21">
        <v>1691.9026225646296</v>
      </c>
      <c r="AD52" s="21">
        <v>7.0083997429747614E-5</v>
      </c>
      <c r="AE52" s="21">
        <v>0.11857529905120275</v>
      </c>
      <c r="AF52" s="21">
        <v>0.13265062676910636</v>
      </c>
      <c r="AG52" s="18">
        <v>-8.9603146328784855E-2</v>
      </c>
      <c r="AH52" s="10">
        <v>7.8418196522442377E-2</v>
      </c>
      <c r="AI52" s="10">
        <v>6.756467839756125E-5</v>
      </c>
      <c r="AJ52" s="10">
        <v>-4.5033859684593613E-2</v>
      </c>
      <c r="AK52" s="10">
        <v>0.26172931101781305</v>
      </c>
      <c r="AM52" s="3">
        <v>2007</v>
      </c>
      <c r="AN52" s="22">
        <v>-1.9186617057229391E-2</v>
      </c>
      <c r="AO52" s="22">
        <v>-1.3768767983954181E-2</v>
      </c>
      <c r="AP52" s="22">
        <v>2.0147331736005747E-2</v>
      </c>
      <c r="AQ52" s="23">
        <v>2.2900148704315754E-2</v>
      </c>
      <c r="AR52" s="24">
        <v>-1.3626278187209006E-2</v>
      </c>
      <c r="AS52" s="24">
        <v>-4.0495523383383336E-3</v>
      </c>
      <c r="AT52" s="25">
        <v>-4.5033859684593613E-2</v>
      </c>
      <c r="AU52" s="24">
        <v>7.2801785609278871E-2</v>
      </c>
      <c r="AW52" s="3">
        <v>2007</v>
      </c>
      <c r="AX52" s="2">
        <v>19.143287505054591</v>
      </c>
      <c r="AY52" s="2">
        <v>-129.65281891087173</v>
      </c>
      <c r="BA52" s="3">
        <v>2007</v>
      </c>
      <c r="BB52" s="3">
        <v>138.64768462898505</v>
      </c>
    </row>
    <row r="53" spans="1:54" x14ac:dyDescent="0.3">
      <c r="A53" s="3">
        <v>2008</v>
      </c>
      <c r="B53" s="3">
        <v>677600000</v>
      </c>
      <c r="C53" s="3">
        <v>58500000</v>
      </c>
      <c r="D53" s="3">
        <v>1.0521582733812949</v>
      </c>
      <c r="E53" s="3">
        <v>1.3020785323246065</v>
      </c>
      <c r="F53" s="3">
        <v>1.0383910000000001</v>
      </c>
      <c r="G53" s="1">
        <v>2147</v>
      </c>
      <c r="H53" s="1">
        <v>1349.2707333182007</v>
      </c>
      <c r="I53" s="10">
        <v>11.5829</v>
      </c>
      <c r="J53" s="1">
        <v>7.2792119128790818</v>
      </c>
      <c r="L53" s="3">
        <v>30573280</v>
      </c>
      <c r="M53" s="1">
        <v>29863</v>
      </c>
      <c r="N53" s="3">
        <v>83886000</v>
      </c>
      <c r="O53" s="3">
        <v>1.0981499003420208</v>
      </c>
      <c r="P53" s="3">
        <v>1.0910089324937766</v>
      </c>
      <c r="Q53" s="3">
        <v>-735758</v>
      </c>
      <c r="S53" s="6">
        <v>30573280</v>
      </c>
      <c r="T53" s="21">
        <v>1349.2707333182007</v>
      </c>
      <c r="U53" s="6">
        <v>29863</v>
      </c>
      <c r="V53" s="17">
        <v>83886000</v>
      </c>
      <c r="W53" s="6">
        <v>-735758</v>
      </c>
      <c r="X53" s="6">
        <v>39572104</v>
      </c>
      <c r="Y53" s="6">
        <v>29802.000000000004</v>
      </c>
      <c r="AA53" s="3">
        <v>2008</v>
      </c>
      <c r="AB53" s="21">
        <v>4.5119952774498227E-2</v>
      </c>
      <c r="AC53" s="21">
        <v>1349.2707333182007</v>
      </c>
      <c r="AD53" s="21">
        <v>7.0128282922419748E-5</v>
      </c>
      <c r="AE53" s="21">
        <v>9.4622039725079543E-2</v>
      </c>
      <c r="AF53" s="21">
        <v>0.1237987012987013</v>
      </c>
      <c r="AG53" s="18">
        <v>-9.6825790920312058E-2</v>
      </c>
      <c r="AH53" s="10">
        <v>5.8400389610389611E-2</v>
      </c>
      <c r="AI53" s="10">
        <v>5.5812171261683329E-5</v>
      </c>
      <c r="AJ53" s="10">
        <v>-1.0858293978748524E-3</v>
      </c>
      <c r="AK53" s="10">
        <v>0.20844420089265756</v>
      </c>
      <c r="AM53" s="3">
        <v>2008</v>
      </c>
      <c r="AN53" s="22">
        <v>-2.773740266424015E-2</v>
      </c>
      <c r="AO53" s="22">
        <v>5.9753119173088365E-5</v>
      </c>
      <c r="AP53" s="22">
        <v>-8.8519254704050587E-3</v>
      </c>
      <c r="AQ53" s="23">
        <v>3.5824835848794298E-2</v>
      </c>
      <c r="AR53" s="24">
        <v>-1.4456827032866557E-2</v>
      </c>
      <c r="AS53" s="24">
        <v>-1.335276772381792E-4</v>
      </c>
      <c r="AT53" s="25">
        <v>-1.0858293978748524E-3</v>
      </c>
      <c r="AU53" s="24">
        <v>1.4971444941301766E-2</v>
      </c>
      <c r="AW53" s="3">
        <v>2008</v>
      </c>
      <c r="AX53" s="2">
        <v>13.974194362455727</v>
      </c>
      <c r="AY53" s="2">
        <v>-133.9177283595086</v>
      </c>
      <c r="BA53" s="3">
        <v>2008</v>
      </c>
      <c r="BB53" s="3">
        <v>140.14482912311522</v>
      </c>
    </row>
    <row r="54" spans="1:54" x14ac:dyDescent="0.3">
      <c r="A54" s="3">
        <v>2009</v>
      </c>
      <c r="B54" s="3">
        <v>707300000</v>
      </c>
      <c r="C54" s="3">
        <v>56700000</v>
      </c>
      <c r="D54" s="3">
        <v>0.96923076923076923</v>
      </c>
      <c r="E54" s="3">
        <v>1.0769669081145481</v>
      </c>
      <c r="F54" s="3">
        <v>0.996</v>
      </c>
      <c r="G54" s="1">
        <v>2147</v>
      </c>
      <c r="H54" s="1">
        <v>1247.8318881103366</v>
      </c>
      <c r="I54" s="10">
        <v>12.474399999999999</v>
      </c>
      <c r="J54" s="1">
        <v>7.2500950652275655</v>
      </c>
      <c r="L54" s="3">
        <v>53200513</v>
      </c>
      <c r="M54" s="1">
        <v>35137</v>
      </c>
      <c r="N54" s="3">
        <v>104408000</v>
      </c>
      <c r="O54" s="3">
        <v>1.1339879463374554</v>
      </c>
      <c r="P54" s="3">
        <v>1.0819408632756253</v>
      </c>
      <c r="Q54" s="3">
        <v>26393808</v>
      </c>
      <c r="S54" s="6">
        <v>53200513</v>
      </c>
      <c r="T54" s="21">
        <v>1247.8318881103366</v>
      </c>
      <c r="U54" s="6">
        <v>35137</v>
      </c>
      <c r="V54" s="17">
        <v>104408000</v>
      </c>
      <c r="W54" s="6">
        <v>26393808</v>
      </c>
      <c r="X54" s="6">
        <v>34669731</v>
      </c>
      <c r="Y54" s="6">
        <v>32310</v>
      </c>
      <c r="AA54" s="3">
        <v>2009</v>
      </c>
      <c r="AB54" s="21">
        <v>7.5216333945991795E-2</v>
      </c>
      <c r="AC54" s="21">
        <v>1247.8318881103366</v>
      </c>
      <c r="AD54" s="21">
        <v>8.5474765612248148E-5</v>
      </c>
      <c r="AE54" s="21">
        <v>0.10665813815972008</v>
      </c>
      <c r="AF54" s="21">
        <v>0.14761487346246288</v>
      </c>
      <c r="AG54" s="18">
        <v>-0.11860050465604641</v>
      </c>
      <c r="AH54" s="10">
        <v>4.9017009755407889E-2</v>
      </c>
      <c r="AI54" s="10">
        <v>7.2688746126297579E-5</v>
      </c>
      <c r="AJ54" s="10">
        <v>3.7316284462038739E-2</v>
      </c>
      <c r="AK54" s="10">
        <v>0.2551112038665404</v>
      </c>
      <c r="AM54" s="3">
        <v>2009</v>
      </c>
      <c r="AN54" s="22">
        <v>3.0096381171493568E-2</v>
      </c>
      <c r="AO54" s="22">
        <v>1.9149830470701169E-2</v>
      </c>
      <c r="AP54" s="22">
        <v>2.3816172163761584E-2</v>
      </c>
      <c r="AQ54" s="23">
        <v>5.1981966426548898E-3</v>
      </c>
      <c r="AR54" s="24">
        <v>3.8971370007846082E-3</v>
      </c>
      <c r="AS54" s="24">
        <v>1.0568490100791144E-2</v>
      </c>
      <c r="AT54" s="25">
        <v>3.7316284462038739E-2</v>
      </c>
      <c r="AU54" s="24">
        <v>2.6478668884996726E-2</v>
      </c>
      <c r="AW54" s="3">
        <v>2009</v>
      </c>
      <c r="AX54" s="2">
        <v>18.187424289551817</v>
      </c>
      <c r="AY54" s="2">
        <v>-131.64097408378879</v>
      </c>
      <c r="BA54" s="3">
        <v>2009</v>
      </c>
      <c r="BB54" s="3">
        <v>142.79269601161488</v>
      </c>
    </row>
    <row r="55" spans="1:54" x14ac:dyDescent="0.3">
      <c r="A55" s="3">
        <v>2010</v>
      </c>
      <c r="B55" s="3">
        <v>1016800000</v>
      </c>
      <c r="C55" s="3">
        <v>55800000</v>
      </c>
      <c r="D55" s="3">
        <v>0.98412698412698407</v>
      </c>
      <c r="E55" s="3">
        <v>1.4607676521516066</v>
      </c>
      <c r="F55" s="3">
        <v>1.016</v>
      </c>
      <c r="G55" s="1">
        <v>2594</v>
      </c>
      <c r="H55" s="1">
        <v>1048.592076960384</v>
      </c>
      <c r="I55" s="10">
        <v>18.222200000000001</v>
      </c>
      <c r="J55" s="1">
        <v>7.3660965862712064</v>
      </c>
      <c r="L55" s="3">
        <v>90201162</v>
      </c>
      <c r="M55" s="1">
        <v>37027</v>
      </c>
      <c r="N55" s="3">
        <v>128448000</v>
      </c>
      <c r="O55" s="3">
        <v>1.138842796497094</v>
      </c>
      <c r="P55" s="3">
        <v>1.0793180977317358</v>
      </c>
      <c r="Q55" s="3">
        <v>21245597</v>
      </c>
      <c r="S55" s="6">
        <v>90201162</v>
      </c>
      <c r="T55" s="21">
        <v>1048.592076960384</v>
      </c>
      <c r="U55" s="6">
        <v>37027</v>
      </c>
      <c r="V55" s="17">
        <v>128448000</v>
      </c>
      <c r="W55" s="6">
        <v>21245597</v>
      </c>
      <c r="X55" s="6">
        <v>60587021</v>
      </c>
      <c r="Y55" s="6">
        <v>37924</v>
      </c>
      <c r="AA55" s="3">
        <v>2010</v>
      </c>
      <c r="AB55" s="21">
        <v>8.8710820220298983E-2</v>
      </c>
      <c r="AC55" s="21">
        <v>1048.592076960384</v>
      </c>
      <c r="AD55" s="21">
        <v>9.0083845693860452E-5</v>
      </c>
      <c r="AE55" s="21">
        <v>9.446120685670388E-2</v>
      </c>
      <c r="AF55" s="21">
        <v>0.12632572777340675</v>
      </c>
      <c r="AG55" s="18">
        <v>-0.10268283138483796</v>
      </c>
      <c r="AH55" s="10">
        <v>5.9585976593233676E-2</v>
      </c>
      <c r="AI55" s="10">
        <v>7.7534148547852899E-5</v>
      </c>
      <c r="AJ55" s="10">
        <v>2.0894568253343824E-2</v>
      </c>
      <c r="AK55" s="10">
        <v>0.23725138422911221</v>
      </c>
      <c r="AM55" s="3">
        <v>2010</v>
      </c>
      <c r="AN55" s="22">
        <v>1.3494486274307188E-2</v>
      </c>
      <c r="AO55" s="22">
        <v>4.8330448556545818E-3</v>
      </c>
      <c r="AP55" s="22">
        <v>-2.1289145689056127E-2</v>
      </c>
      <c r="AQ55" s="23">
        <v>4.4932042077624926E-2</v>
      </c>
      <c r="AR55" s="24">
        <v>-1.5630412738300466E-2</v>
      </c>
      <c r="AS55" s="24">
        <v>7.1214209744453151E-3</v>
      </c>
      <c r="AT55" s="25">
        <v>2.0894568253343824E-2</v>
      </c>
      <c r="AU55" s="24">
        <v>2.9584851029041896E-2</v>
      </c>
      <c r="AW55" s="3">
        <v>2010</v>
      </c>
      <c r="AX55" s="2">
        <v>18.317191188040912</v>
      </c>
      <c r="AY55" s="2">
        <v>-132.76670607369681</v>
      </c>
      <c r="BA55" s="3">
        <v>2010</v>
      </c>
      <c r="BB55" s="3">
        <v>145.75118111451906</v>
      </c>
    </row>
    <row r="56" spans="1:54" x14ac:dyDescent="0.3">
      <c r="A56" s="3">
        <v>2011</v>
      </c>
      <c r="B56" s="3">
        <v>1357500000</v>
      </c>
      <c r="C56" s="3">
        <v>58100000</v>
      </c>
      <c r="D56" s="3">
        <v>1.0412186379928314</v>
      </c>
      <c r="E56" s="3">
        <v>1.2822216856362019</v>
      </c>
      <c r="F56" s="3">
        <v>1.032</v>
      </c>
      <c r="G56" s="1">
        <v>4289</v>
      </c>
      <c r="H56" s="1">
        <v>1395.4337610171565</v>
      </c>
      <c r="I56" s="10">
        <v>23.364899999999999</v>
      </c>
      <c r="J56" s="1">
        <v>7.6018116770318853</v>
      </c>
      <c r="L56" s="3">
        <v>153820696</v>
      </c>
      <c r="M56" s="1">
        <v>43443</v>
      </c>
      <c r="N56" s="3">
        <v>192749000</v>
      </c>
      <c r="O56" s="3">
        <v>1.1691155929898109</v>
      </c>
      <c r="P56" s="3">
        <v>1.0839927620385124</v>
      </c>
      <c r="Q56" s="3">
        <v>25035669</v>
      </c>
      <c r="S56" s="6">
        <v>153820696</v>
      </c>
      <c r="T56" s="21">
        <v>1395.4337610171565</v>
      </c>
      <c r="U56" s="6">
        <v>43443</v>
      </c>
      <c r="V56" s="17">
        <v>192749000</v>
      </c>
      <c r="W56" s="6">
        <v>25035669</v>
      </c>
      <c r="X56" s="6">
        <v>105455585</v>
      </c>
      <c r="Y56" s="6">
        <v>40137</v>
      </c>
      <c r="AA56" s="3">
        <v>2011</v>
      </c>
      <c r="AB56" s="21">
        <v>0.11331174659300185</v>
      </c>
      <c r="AC56" s="21">
        <v>1395.4337610171565</v>
      </c>
      <c r="AD56" s="21">
        <v>9.8361823055501143E-5</v>
      </c>
      <c r="AE56" s="21">
        <v>0.13725740868684203</v>
      </c>
      <c r="AF56" s="21">
        <v>0.14198821362799263</v>
      </c>
      <c r="AG56" s="18">
        <v>-9.4620830989115431E-2</v>
      </c>
      <c r="AH56" s="10">
        <v>7.7683672191528538E-2</v>
      </c>
      <c r="AI56" s="10">
        <v>1.2093564459785825E-4</v>
      </c>
      <c r="AJ56" s="10">
        <v>1.84424817679558E-2</v>
      </c>
      <c r="AK56" s="10">
        <v>0.25377206342908321</v>
      </c>
      <c r="AM56" s="3">
        <v>2011</v>
      </c>
      <c r="AN56" s="22">
        <v>2.4600926372702864E-2</v>
      </c>
      <c r="AO56" s="22">
        <v>1.1551369083369147E-2</v>
      </c>
      <c r="AP56" s="22">
        <v>1.5662485854585878E-2</v>
      </c>
      <c r="AQ56" s="23">
        <v>3.1704896784291323E-2</v>
      </c>
      <c r="AR56" s="24">
        <v>-1.1027282250511224E-2</v>
      </c>
      <c r="AS56" s="24">
        <v>1.106119143938173E-3</v>
      </c>
      <c r="AT56" s="25">
        <v>1.84424817679558E-2</v>
      </c>
      <c r="AU56" s="24">
        <v>7.4998359433566461E-2</v>
      </c>
      <c r="AW56" s="3">
        <v>2011</v>
      </c>
      <c r="AX56" s="2">
        <v>25.056922504604053</v>
      </c>
      <c r="AY56" s="2">
        <v>-136.65131247144626</v>
      </c>
      <c r="BA56" s="3">
        <v>2011</v>
      </c>
      <c r="BB56" s="3">
        <v>153.25101705787571</v>
      </c>
    </row>
    <row r="57" spans="1:54" x14ac:dyDescent="0.3">
      <c r="A57" s="3">
        <v>2012</v>
      </c>
      <c r="B57" s="3">
        <v>1635500000</v>
      </c>
      <c r="C57" s="3">
        <v>61400000</v>
      </c>
      <c r="D57" s="3">
        <v>1.0567986230636832</v>
      </c>
      <c r="E57" s="3">
        <v>1.1400348385826604</v>
      </c>
      <c r="F57" s="3">
        <v>1.0209999999999999</v>
      </c>
      <c r="G57" s="1">
        <v>4289</v>
      </c>
      <c r="H57" s="1">
        <v>1249.7318693960362</v>
      </c>
      <c r="I57" s="10">
        <v>26.636800000000001</v>
      </c>
      <c r="J57" s="1">
        <v>7.7614497222495542</v>
      </c>
      <c r="L57" s="3">
        <v>254719421</v>
      </c>
      <c r="M57" s="1">
        <v>45417</v>
      </c>
      <c r="N57" s="3">
        <v>275578000</v>
      </c>
      <c r="O57" s="3">
        <v>1.1750893130791711</v>
      </c>
      <c r="P57" s="3">
        <v>1.0921667472320051</v>
      </c>
      <c r="Q57" s="3">
        <v>35556394</v>
      </c>
      <c r="S57" s="6">
        <v>254719421</v>
      </c>
      <c r="T57" s="21">
        <v>1249.7318693960362</v>
      </c>
      <c r="U57" s="6">
        <v>45417</v>
      </c>
      <c r="V57" s="17">
        <v>275578000</v>
      </c>
      <c r="W57" s="6">
        <v>35556394</v>
      </c>
      <c r="X57" s="6">
        <v>180753056</v>
      </c>
      <c r="Y57" s="6">
        <v>47447</v>
      </c>
      <c r="AA57" s="3">
        <v>2012</v>
      </c>
      <c r="AB57" s="21">
        <v>0.15574406664628554</v>
      </c>
      <c r="AC57" s="21">
        <v>1249.7318693960362</v>
      </c>
      <c r="AD57" s="21">
        <v>9.5303143126145083E-5</v>
      </c>
      <c r="AE57" s="21">
        <v>0.11910337521835529</v>
      </c>
      <c r="AF57" s="21">
        <v>0.16849770712320392</v>
      </c>
      <c r="AG57" s="18">
        <v>-0.11785335037693401</v>
      </c>
      <c r="AH57" s="10">
        <v>0.11051853011311526</v>
      </c>
      <c r="AI57" s="10">
        <v>8.9167205701335599E-5</v>
      </c>
      <c r="AJ57" s="10">
        <v>2.1740381534698868E-2</v>
      </c>
      <c r="AK57" s="10">
        <v>0.30984234843603414</v>
      </c>
      <c r="AM57" s="3">
        <v>2012</v>
      </c>
      <c r="AN57" s="22">
        <v>4.2432320053283692E-2</v>
      </c>
      <c r="AO57" s="22">
        <v>-3.822529785998285E-3</v>
      </c>
      <c r="AP57" s="22">
        <v>2.6509493495211284E-2</v>
      </c>
      <c r="AQ57" s="23">
        <v>2.4134863251058625E-2</v>
      </c>
      <c r="AR57" s="24">
        <v>-2.793127868808335E-3</v>
      </c>
      <c r="AS57" s="24">
        <v>1.5010242068515783E-3</v>
      </c>
      <c r="AT57" s="25">
        <v>2.1740381534698868E-2</v>
      </c>
      <c r="AU57" s="24">
        <v>6.88058691408132E-2</v>
      </c>
      <c r="AW57" s="3">
        <v>2012</v>
      </c>
      <c r="AX57" s="2">
        <v>27.484740690920209</v>
      </c>
      <c r="AY57" s="2">
        <v>-139.67092035879904</v>
      </c>
      <c r="BA57" s="3">
        <v>2012</v>
      </c>
      <c r="BB57" s="3">
        <v>160.13160397195702</v>
      </c>
    </row>
    <row r="58" spans="1:54" x14ac:dyDescent="0.3">
      <c r="A58" s="3">
        <v>2013</v>
      </c>
      <c r="B58" s="3">
        <v>2245800000</v>
      </c>
      <c r="C58" s="3">
        <v>62200000</v>
      </c>
      <c r="D58" s="3">
        <v>1.0130293159609121</v>
      </c>
      <c r="E58" s="3">
        <v>1.3554969065353195</v>
      </c>
      <c r="F58" s="3">
        <v>1.0149999999999999</v>
      </c>
      <c r="G58" s="1">
        <v>6284</v>
      </c>
      <c r="H58" s="1">
        <v>1371.0853375312049</v>
      </c>
      <c r="I58" s="10">
        <v>36.106099999999998</v>
      </c>
      <c r="J58" s="1">
        <v>7.8778714680832964</v>
      </c>
      <c r="L58" s="3">
        <v>442978012</v>
      </c>
      <c r="M58" s="1">
        <v>44791</v>
      </c>
      <c r="N58" s="3">
        <v>461148000</v>
      </c>
      <c r="O58" s="3">
        <v>1.1790543211073019</v>
      </c>
      <c r="P58" s="3">
        <v>1.0894819120593611</v>
      </c>
      <c r="Q58" s="4">
        <v>157206000.00000003</v>
      </c>
      <c r="S58" s="6">
        <v>442978012</v>
      </c>
      <c r="T58" s="21">
        <v>1371.0853375312049</v>
      </c>
      <c r="U58" s="6">
        <v>44791</v>
      </c>
      <c r="V58" s="17">
        <v>461148000</v>
      </c>
      <c r="W58" s="6">
        <v>157206000.00000003</v>
      </c>
      <c r="X58" s="6">
        <v>300328034</v>
      </c>
      <c r="Y58" s="6">
        <v>49481</v>
      </c>
      <c r="AA58" s="3">
        <v>2013</v>
      </c>
      <c r="AB58" s="21">
        <v>0.19724731142577256</v>
      </c>
      <c r="AC58" s="21">
        <v>1371.0853375312049</v>
      </c>
      <c r="AD58" s="21">
        <v>9.1409531509928414E-5</v>
      </c>
      <c r="AE58" s="21">
        <v>0.12533026836385952</v>
      </c>
      <c r="AF58" s="21">
        <v>0.20533796419983971</v>
      </c>
      <c r="AG58" s="18">
        <v>-0.12270816203216429</v>
      </c>
      <c r="AH58" s="10">
        <v>0.13372875322824829</v>
      </c>
      <c r="AI58" s="10">
        <v>1.1078649794453305E-4</v>
      </c>
      <c r="AJ58" s="10">
        <v>7.0000000000000007E-2</v>
      </c>
      <c r="AK58" s="10">
        <v>0.32154530746309362</v>
      </c>
      <c r="AM58" s="3">
        <v>2013</v>
      </c>
      <c r="AN58" s="22">
        <v>4.1503244779487025E-2</v>
      </c>
      <c r="AO58" s="22">
        <v>-5.3384737970358512E-3</v>
      </c>
      <c r="AP58" s="22">
        <v>3.6840257076635796E-2</v>
      </c>
      <c r="AQ58" s="23">
        <v>4.5789545091039621E-2</v>
      </c>
      <c r="AR58" s="24">
        <v>-2.2015318129084055E-2</v>
      </c>
      <c r="AS58" s="24">
        <v>7.7846750191660624E-3</v>
      </c>
      <c r="AT58" s="25">
        <v>7.0000000000000007E-2</v>
      </c>
      <c r="AU58" s="24">
        <v>6.3025216260044578E-2</v>
      </c>
      <c r="AW58" s="3">
        <v>2013</v>
      </c>
      <c r="AX58" s="2">
        <v>32.257754742185412</v>
      </c>
      <c r="AY58" s="2">
        <v>-142.35696488655839</v>
      </c>
      <c r="BA58" s="3">
        <v>2013</v>
      </c>
      <c r="BB58" s="3">
        <v>166.43412559796147</v>
      </c>
    </row>
    <row r="59" spans="1:54" x14ac:dyDescent="0.3">
      <c r="A59" s="3">
        <v>2014</v>
      </c>
      <c r="B59" s="3">
        <v>3031200000</v>
      </c>
      <c r="C59" s="3">
        <v>59800000</v>
      </c>
      <c r="D59" s="3">
        <v>0.96141479099678462</v>
      </c>
      <c r="E59" s="3">
        <v>1.4038902013787145</v>
      </c>
      <c r="F59" s="3">
        <v>1.016</v>
      </c>
      <c r="G59" s="1">
        <v>6284</v>
      </c>
      <c r="H59" s="1">
        <v>992.25901111330677</v>
      </c>
      <c r="I59" s="10">
        <v>50.689</v>
      </c>
      <c r="J59" s="1">
        <v>8.0039174115726297</v>
      </c>
      <c r="L59" s="3">
        <v>588993036</v>
      </c>
      <c r="M59" s="1">
        <v>43338</v>
      </c>
      <c r="N59" s="3">
        <v>757994119</v>
      </c>
      <c r="O59" s="3">
        <v>1.147041456314992</v>
      </c>
      <c r="P59" s="3">
        <v>1.0884999218593021</v>
      </c>
      <c r="Q59" s="4">
        <v>212184000.00000003</v>
      </c>
      <c r="S59" s="6">
        <v>588993036</v>
      </c>
      <c r="T59" s="21">
        <v>992.25901111330677</v>
      </c>
      <c r="U59" s="6">
        <v>43338</v>
      </c>
      <c r="V59" s="17">
        <v>757994119</v>
      </c>
      <c r="W59" s="6">
        <v>212184000.00000003</v>
      </c>
      <c r="X59" s="6">
        <v>508114144</v>
      </c>
      <c r="Y59" s="6">
        <v>48755</v>
      </c>
      <c r="AA59" s="3">
        <v>2014</v>
      </c>
      <c r="AB59" s="21">
        <v>0.19431018606492478</v>
      </c>
      <c r="AC59" s="21">
        <v>992.25901111330677</v>
      </c>
      <c r="AD59" s="21">
        <v>9.0545127066866016E-5</v>
      </c>
      <c r="AE59" s="21">
        <v>8.9844218244497176E-2</v>
      </c>
      <c r="AF59" s="21">
        <v>0.25006404031406704</v>
      </c>
      <c r="AG59" s="18">
        <v>-0.15213365868630629</v>
      </c>
      <c r="AH59" s="10">
        <v>0.16762804961731329</v>
      </c>
      <c r="AI59" s="10">
        <v>7.3718407222442495E-5</v>
      </c>
      <c r="AJ59" s="10">
        <v>7.0000000000000007E-2</v>
      </c>
      <c r="AK59" s="10">
        <v>0.35889666216782928</v>
      </c>
      <c r="AM59" s="3">
        <v>2014</v>
      </c>
      <c r="AN59" s="22">
        <v>-2.937125360847781E-3</v>
      </c>
      <c r="AO59" s="22">
        <v>-8.5771309787504397E-4</v>
      </c>
      <c r="AP59" s="22">
        <v>4.4726076114227326E-2</v>
      </c>
      <c r="AQ59" s="23">
        <v>5.3204305513533418E-2</v>
      </c>
      <c r="AR59" s="24">
        <v>-2.9619426761888754E-2</v>
      </c>
      <c r="AS59" s="24">
        <v>1.0372295906473154E-2</v>
      </c>
      <c r="AT59" s="25">
        <v>7.0000000000000007E-2</v>
      </c>
      <c r="AU59" s="24">
        <v>4.3382674024453505E-2</v>
      </c>
      <c r="AW59" s="3">
        <v>2014</v>
      </c>
      <c r="AX59" s="2">
        <v>28.415446951702297</v>
      </c>
      <c r="AY59" s="2">
        <v>-147.07471613487601</v>
      </c>
      <c r="BA59" s="3">
        <v>2014</v>
      </c>
      <c r="BB59" s="3">
        <v>170.77239300040682</v>
      </c>
    </row>
    <row r="60" spans="1:54" x14ac:dyDescent="0.3">
      <c r="A60" s="3">
        <v>2015</v>
      </c>
      <c r="B60" s="3">
        <v>6025300000</v>
      </c>
      <c r="C60" s="3">
        <v>56100000</v>
      </c>
      <c r="D60" s="3">
        <v>0.93812709030100339</v>
      </c>
      <c r="E60" s="3">
        <v>2.1188601077156779</v>
      </c>
      <c r="F60" s="3">
        <v>1.0009999999999999</v>
      </c>
      <c r="G60" s="1">
        <v>6284</v>
      </c>
      <c r="H60" s="1">
        <v>468.76679895362901</v>
      </c>
      <c r="I60" s="10">
        <v>107.4029</v>
      </c>
      <c r="J60" s="1">
        <v>8.0119213289842008</v>
      </c>
      <c r="L60" s="3">
        <v>813570628</v>
      </c>
      <c r="M60" s="1">
        <v>42532</v>
      </c>
      <c r="N60" s="3">
        <v>1600945424</v>
      </c>
      <c r="O60" s="3">
        <v>1.1300032518550864</v>
      </c>
      <c r="P60" s="3">
        <v>1.0867598873967419</v>
      </c>
      <c r="Q60" s="4">
        <v>421771000.00000006</v>
      </c>
      <c r="S60" s="6">
        <v>813570628</v>
      </c>
      <c r="T60" s="21">
        <v>468.76679895362901</v>
      </c>
      <c r="U60" s="6">
        <v>42532</v>
      </c>
      <c r="V60" s="17">
        <v>1600945424</v>
      </c>
      <c r="W60" s="6">
        <v>421771000.00000006</v>
      </c>
      <c r="X60" s="6">
        <v>665564046</v>
      </c>
      <c r="Y60" s="6">
        <v>47098</v>
      </c>
      <c r="AA60" s="3">
        <v>2015</v>
      </c>
      <c r="AB60" s="21">
        <v>0.13502574610392842</v>
      </c>
      <c r="AC60" s="21">
        <v>468.76679895362901</v>
      </c>
      <c r="AD60" s="21">
        <v>9.4627260606670806E-5</v>
      </c>
      <c r="AE60" s="21">
        <v>4.435811804833991E-2</v>
      </c>
      <c r="AF60" s="21">
        <v>0.2657038527542197</v>
      </c>
      <c r="AG60" s="18">
        <v>-0.12580192367744578</v>
      </c>
      <c r="AH60" s="10">
        <v>0.11046156141602907</v>
      </c>
      <c r="AI60" s="10">
        <v>4.9503364967992917E-5</v>
      </c>
      <c r="AJ60" s="10">
        <v>7.0000000000000007E-2</v>
      </c>
      <c r="AK60" s="10">
        <v>0.34611508501520344</v>
      </c>
      <c r="AM60" s="3">
        <v>2015</v>
      </c>
      <c r="AN60" s="22">
        <v>-5.928443996099636E-2</v>
      </c>
      <c r="AO60" s="22">
        <v>1.9135686723555378E-3</v>
      </c>
      <c r="AP60" s="22">
        <v>1.5639812440152667E-2</v>
      </c>
      <c r="AQ60" s="23">
        <v>0.12426211663662126</v>
      </c>
      <c r="AR60" s="24">
        <v>-8.3848593793198978E-2</v>
      </c>
      <c r="AS60" s="24">
        <v>6.6756105939373951E-3</v>
      </c>
      <c r="AT60" s="25">
        <v>7.0000000000000007E-2</v>
      </c>
      <c r="AU60" s="24">
        <v>8.9704040987394679E-2</v>
      </c>
      <c r="AW60" s="3">
        <v>2015</v>
      </c>
      <c r="AX60" s="2">
        <v>17.938388395598558</v>
      </c>
      <c r="AY60" s="2">
        <v>-161.78220736247957</v>
      </c>
      <c r="BA60" s="3">
        <v>2015</v>
      </c>
      <c r="BB60" s="3">
        <v>179.74279709914629</v>
      </c>
    </row>
    <row r="61" spans="1:54" x14ac:dyDescent="0.3">
      <c r="A61" s="3">
        <v>2016</v>
      </c>
      <c r="B61" s="3">
        <v>23751849490</v>
      </c>
      <c r="C61" s="3">
        <v>46871550</v>
      </c>
      <c r="D61" s="3">
        <v>0.83550000000000002</v>
      </c>
      <c r="E61" s="3">
        <v>4.7181537928677901</v>
      </c>
      <c r="F61" s="3">
        <v>1.0129999999999999</v>
      </c>
      <c r="G61" s="1">
        <v>9975</v>
      </c>
      <c r="H61" s="1">
        <v>159.76105688787149</v>
      </c>
      <c r="I61" s="10">
        <v>506.74340000000001</v>
      </c>
      <c r="J61" s="1">
        <v>8.1160763062609949</v>
      </c>
      <c r="L61" s="3">
        <v>1016911350</v>
      </c>
      <c r="M61" s="1">
        <v>46761</v>
      </c>
      <c r="N61" s="3">
        <v>5379462178</v>
      </c>
      <c r="O61" s="3">
        <v>1.11901876698528</v>
      </c>
      <c r="P61" s="3">
        <v>1.086570111915734</v>
      </c>
      <c r="Q61" s="4">
        <v>2850221938.7999997</v>
      </c>
      <c r="S61" s="6">
        <v>1016911350</v>
      </c>
      <c r="T61" s="21">
        <v>159.76105688787149</v>
      </c>
      <c r="U61" s="6">
        <v>46761</v>
      </c>
      <c r="V61" s="17">
        <v>5379462178</v>
      </c>
      <c r="W61" s="6">
        <v>2850221938.7999997</v>
      </c>
      <c r="X61" s="6">
        <v>910400800.99999988</v>
      </c>
      <c r="Y61" s="6">
        <v>46214</v>
      </c>
      <c r="AA61" s="3">
        <v>2016</v>
      </c>
      <c r="AB61" s="21">
        <v>4.2813985935206432E-2</v>
      </c>
      <c r="AC61" s="21">
        <v>159.76105688787149</v>
      </c>
      <c r="AD61" s="21">
        <v>1.2292164203032095E-4</v>
      </c>
      <c r="AE61" s="21">
        <v>1.9638091445156682E-2</v>
      </c>
      <c r="AF61" s="21">
        <v>0.22648603344614743</v>
      </c>
      <c r="AG61" s="18">
        <v>-6.7403012077600355E-2</v>
      </c>
      <c r="AH61" s="10">
        <v>3.8329680447970867E-2</v>
      </c>
      <c r="AI61" s="10">
        <v>4.1403037436058766E-5</v>
      </c>
      <c r="AJ61" s="10">
        <v>0.11999999999999998</v>
      </c>
      <c r="AK61" s="10">
        <v>0.1784548696155776</v>
      </c>
      <c r="AM61" s="3">
        <v>2016</v>
      </c>
      <c r="AN61" s="22">
        <v>-9.2211760168721985E-2</v>
      </c>
      <c r="AO61" s="22">
        <v>4.5203402802309056E-3</v>
      </c>
      <c r="AP61" s="22">
        <v>-3.9217819308072277E-2</v>
      </c>
      <c r="AQ61" s="23">
        <v>0.19830084067661935</v>
      </c>
      <c r="AR61" s="24">
        <v>-9.669604712397116E-2</v>
      </c>
      <c r="AS61" s="24">
        <v>4.2906181609327597E-3</v>
      </c>
      <c r="AT61" s="25">
        <v>0.11999999999999998</v>
      </c>
      <c r="AU61" s="24">
        <v>4.3797030443094409E-2</v>
      </c>
      <c r="AW61" s="3">
        <v>2016</v>
      </c>
      <c r="AX61" s="2">
        <v>6.2452076653000042</v>
      </c>
      <c r="AY61" s="2">
        <v>-174.93105239563812</v>
      </c>
      <c r="BA61" s="3">
        <v>2016</v>
      </c>
      <c r="BB61" s="3">
        <v>184.12250014345574</v>
      </c>
    </row>
  </sheetData>
  <mergeCells count="6">
    <mergeCell ref="AR3:AU3"/>
    <mergeCell ref="S3:V3"/>
    <mergeCell ref="W3:Y3"/>
    <mergeCell ref="AB3:AG3"/>
    <mergeCell ref="AH3:AK3"/>
    <mergeCell ref="AN3:AQ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32"/>
  <sheetViews>
    <sheetView workbookViewId="0"/>
  </sheetViews>
  <sheetFormatPr defaultColWidth="11.19921875" defaultRowHeight="15.6" x14ac:dyDescent="0.3"/>
  <sheetData>
    <row r="2" spans="2:3" x14ac:dyDescent="0.3">
      <c r="B2" t="s">
        <v>233</v>
      </c>
      <c r="C2" t="s">
        <v>264</v>
      </c>
    </row>
    <row r="3" spans="2:3" x14ac:dyDescent="0.3">
      <c r="B3" t="s">
        <v>234</v>
      </c>
      <c r="C3">
        <v>1</v>
      </c>
    </row>
    <row r="4" spans="2:3" x14ac:dyDescent="0.3">
      <c r="B4" s="3" t="s">
        <v>235</v>
      </c>
      <c r="C4">
        <f>+C3+1</f>
        <v>2</v>
      </c>
    </row>
    <row r="5" spans="2:3" x14ac:dyDescent="0.3">
      <c r="B5" s="3" t="s">
        <v>236</v>
      </c>
      <c r="C5" s="3">
        <f t="shared" ref="C5:C32" si="0">+C4+1</f>
        <v>3</v>
      </c>
    </row>
    <row r="6" spans="2:3" x14ac:dyDescent="0.3">
      <c r="B6" s="3" t="s">
        <v>237</v>
      </c>
      <c r="C6" s="3">
        <f t="shared" si="0"/>
        <v>4</v>
      </c>
    </row>
    <row r="7" spans="2:3" x14ac:dyDescent="0.3">
      <c r="B7" s="3" t="s">
        <v>238</v>
      </c>
      <c r="C7" s="3">
        <f t="shared" si="0"/>
        <v>5</v>
      </c>
    </row>
    <row r="8" spans="2:3" x14ac:dyDescent="0.3">
      <c r="B8" s="3" t="s">
        <v>239</v>
      </c>
      <c r="C8" s="3">
        <f t="shared" si="0"/>
        <v>6</v>
      </c>
    </row>
    <row r="9" spans="2:3" x14ac:dyDescent="0.3">
      <c r="B9" s="3" t="s">
        <v>240</v>
      </c>
      <c r="C9" s="3">
        <f t="shared" si="0"/>
        <v>7</v>
      </c>
    </row>
    <row r="10" spans="2:3" x14ac:dyDescent="0.3">
      <c r="B10" s="3" t="s">
        <v>241</v>
      </c>
      <c r="C10" s="3">
        <f t="shared" si="0"/>
        <v>8</v>
      </c>
    </row>
    <row r="11" spans="2:3" x14ac:dyDescent="0.3">
      <c r="B11" s="3" t="s">
        <v>242</v>
      </c>
      <c r="C11" s="3">
        <f t="shared" si="0"/>
        <v>9</v>
      </c>
    </row>
    <row r="12" spans="2:3" x14ac:dyDescent="0.3">
      <c r="B12" s="3" t="s">
        <v>243</v>
      </c>
      <c r="C12" s="3">
        <f t="shared" si="0"/>
        <v>10</v>
      </c>
    </row>
    <row r="13" spans="2:3" x14ac:dyDescent="0.3">
      <c r="B13" s="3" t="s">
        <v>244</v>
      </c>
      <c r="C13" s="3">
        <f t="shared" si="0"/>
        <v>11</v>
      </c>
    </row>
    <row r="14" spans="2:3" x14ac:dyDescent="0.3">
      <c r="B14" s="3" t="s">
        <v>245</v>
      </c>
      <c r="C14" s="3">
        <f t="shared" si="0"/>
        <v>12</v>
      </c>
    </row>
    <row r="15" spans="2:3" x14ac:dyDescent="0.3">
      <c r="B15" s="3" t="s">
        <v>246</v>
      </c>
      <c r="C15" s="3">
        <f t="shared" si="0"/>
        <v>13</v>
      </c>
    </row>
    <row r="16" spans="2:3" x14ac:dyDescent="0.3">
      <c r="B16" s="3" t="s">
        <v>247</v>
      </c>
      <c r="C16" s="3">
        <f t="shared" si="0"/>
        <v>14</v>
      </c>
    </row>
    <row r="17" spans="2:3" x14ac:dyDescent="0.3">
      <c r="B17" s="3" t="s">
        <v>249</v>
      </c>
      <c r="C17" s="3">
        <f t="shared" si="0"/>
        <v>15</v>
      </c>
    </row>
    <row r="18" spans="2:3" x14ac:dyDescent="0.3">
      <c r="B18" t="s">
        <v>250</v>
      </c>
      <c r="C18" s="3">
        <f t="shared" si="0"/>
        <v>16</v>
      </c>
    </row>
    <row r="19" spans="2:3" x14ac:dyDescent="0.3">
      <c r="B19" s="3" t="s">
        <v>251</v>
      </c>
      <c r="C19" s="3">
        <f t="shared" si="0"/>
        <v>17</v>
      </c>
    </row>
    <row r="20" spans="2:3" x14ac:dyDescent="0.3">
      <c r="B20" s="3" t="s">
        <v>252</v>
      </c>
      <c r="C20" s="3">
        <f t="shared" si="0"/>
        <v>18</v>
      </c>
    </row>
    <row r="21" spans="2:3" x14ac:dyDescent="0.3">
      <c r="B21" s="3" t="s">
        <v>253</v>
      </c>
      <c r="C21" s="3">
        <f t="shared" si="0"/>
        <v>19</v>
      </c>
    </row>
    <row r="22" spans="2:3" x14ac:dyDescent="0.3">
      <c r="B22" s="3" t="s">
        <v>254</v>
      </c>
      <c r="C22" s="3">
        <f t="shared" si="0"/>
        <v>20</v>
      </c>
    </row>
    <row r="23" spans="2:3" x14ac:dyDescent="0.3">
      <c r="B23" s="3" t="s">
        <v>255</v>
      </c>
      <c r="C23" s="3">
        <f t="shared" si="0"/>
        <v>21</v>
      </c>
    </row>
    <row r="24" spans="2:3" x14ac:dyDescent="0.3">
      <c r="B24" s="3" t="s">
        <v>256</v>
      </c>
      <c r="C24" s="3">
        <f t="shared" si="0"/>
        <v>22</v>
      </c>
    </row>
    <row r="25" spans="2:3" x14ac:dyDescent="0.3">
      <c r="B25" s="3" t="s">
        <v>257</v>
      </c>
      <c r="C25" s="3">
        <f t="shared" si="0"/>
        <v>23</v>
      </c>
    </row>
    <row r="26" spans="2:3" x14ac:dyDescent="0.3">
      <c r="B26" s="3" t="s">
        <v>258</v>
      </c>
      <c r="C26" s="3">
        <f t="shared" si="0"/>
        <v>24</v>
      </c>
    </row>
    <row r="27" spans="2:3" x14ac:dyDescent="0.3">
      <c r="B27" s="3" t="s">
        <v>259</v>
      </c>
      <c r="C27" s="3">
        <f t="shared" si="0"/>
        <v>25</v>
      </c>
    </row>
    <row r="28" spans="2:3" x14ac:dyDescent="0.3">
      <c r="B28" s="3" t="s">
        <v>260</v>
      </c>
      <c r="C28" s="3">
        <f t="shared" si="0"/>
        <v>26</v>
      </c>
    </row>
    <row r="29" spans="2:3" x14ac:dyDescent="0.3">
      <c r="B29" s="3" t="s">
        <v>261</v>
      </c>
      <c r="C29" s="3">
        <f t="shared" si="0"/>
        <v>27</v>
      </c>
    </row>
    <row r="30" spans="2:3" x14ac:dyDescent="0.3">
      <c r="B30" s="3" t="s">
        <v>248</v>
      </c>
      <c r="C30" s="3">
        <f t="shared" si="0"/>
        <v>28</v>
      </c>
    </row>
    <row r="31" spans="2:3" x14ac:dyDescent="0.3">
      <c r="B31" s="3" t="s">
        <v>262</v>
      </c>
      <c r="C31" s="3">
        <f t="shared" si="0"/>
        <v>29</v>
      </c>
    </row>
    <row r="32" spans="2:3" x14ac:dyDescent="0.3">
      <c r="B32" s="3" t="s">
        <v>263</v>
      </c>
      <c r="C32" s="3">
        <f t="shared" si="0"/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ColWidth="9" defaultRowHeight="15.6" x14ac:dyDescent="0.3"/>
  <cols>
    <col min="1" max="16384" width="9" style="3"/>
  </cols>
  <sheetData>
    <row r="1" spans="1:3" x14ac:dyDescent="0.3">
      <c r="A1" s="3" t="s">
        <v>0</v>
      </c>
      <c r="B1" s="3" t="s">
        <v>98</v>
      </c>
    </row>
    <row r="3" spans="1:3" x14ac:dyDescent="0.3">
      <c r="B3" s="1" t="s">
        <v>99</v>
      </c>
      <c r="C3" s="1" t="s">
        <v>100</v>
      </c>
    </row>
    <row r="4" spans="1:3" x14ac:dyDescent="0.3">
      <c r="A4" s="3" t="s">
        <v>1</v>
      </c>
      <c r="B4" s="1">
        <f>100*((Data!I5-Data!F5-Data!G5)/Data!B5)</f>
        <v>2.8545552814565047</v>
      </c>
      <c r="C4" s="1">
        <f>100*((Data!H5-Data!F5-Data!G5)/Data!B5)</f>
        <v>2.6560925735916259</v>
      </c>
    </row>
    <row r="5" spans="1:3" x14ac:dyDescent="0.3">
      <c r="A5" s="3" t="s">
        <v>2</v>
      </c>
      <c r="B5" s="1">
        <f>100*((Data!I6-Data!F6-Data!G6)/Data!B6)</f>
        <v>0.60328431752990264</v>
      </c>
      <c r="C5" s="1">
        <f>100*((Data!H6-Data!F6-Data!G6)/Data!B6)</f>
        <v>0.19166845504856281</v>
      </c>
    </row>
    <row r="6" spans="1:3" x14ac:dyDescent="0.3">
      <c r="A6" s="3" t="s">
        <v>3</v>
      </c>
      <c r="B6" s="1">
        <f>100*((Data!I7-Data!F7-Data!G7)/Data!B7)</f>
        <v>-1.9872779698589464</v>
      </c>
      <c r="C6" s="1">
        <f>100*((Data!H7-Data!F7-Data!G7)/Data!B7)</f>
        <v>-2.2461130165844239</v>
      </c>
    </row>
    <row r="7" spans="1:3" x14ac:dyDescent="0.3">
      <c r="A7" s="3" t="s">
        <v>4</v>
      </c>
      <c r="B7" s="1">
        <f>100*((Data!I8-Data!F8-Data!G8)/Data!B8)</f>
        <v>-1.791319933697419</v>
      </c>
      <c r="C7" s="1">
        <f>100*((Data!H8-Data!F8-Data!G8)/Data!B8)</f>
        <v>-2.0050120023711906</v>
      </c>
    </row>
    <row r="8" spans="1:3" x14ac:dyDescent="0.3">
      <c r="A8" s="3" t="s">
        <v>5</v>
      </c>
      <c r="B8" s="1">
        <f>100*((Data!I9-Data!F9-Data!G9)/Data!B9)</f>
        <v>-1.6535935876785832</v>
      </c>
      <c r="C8" s="1">
        <f>100*((Data!H9-Data!F9-Data!G9)/Data!B9)</f>
        <v>-1.8823327583084741</v>
      </c>
    </row>
    <row r="9" spans="1:3" x14ac:dyDescent="0.3">
      <c r="A9" s="3" t="s">
        <v>6</v>
      </c>
      <c r="B9" s="1">
        <f>100*((Data!I10-Data!F10-Data!G10)/Data!B10)</f>
        <v>-0.32912596904648622</v>
      </c>
      <c r="C9" s="1">
        <f>100*((Data!H10-Data!F10-Data!G10)/Data!B10)</f>
        <v>-0.51495899918837984</v>
      </c>
    </row>
    <row r="10" spans="1:3" x14ac:dyDescent="0.3">
      <c r="A10" s="3" t="s">
        <v>7</v>
      </c>
      <c r="B10" s="1">
        <f>100*((Data!I11-Data!F11-Data!G11)/Data!B11)</f>
        <v>-0.42761260017469799</v>
      </c>
      <c r="C10" s="1">
        <f>100*((Data!H11-Data!F11-Data!G11)/Data!B11)</f>
        <v>-0.64249330378007385</v>
      </c>
    </row>
    <row r="11" spans="1:3" x14ac:dyDescent="0.3">
      <c r="A11" s="3" t="s">
        <v>8</v>
      </c>
      <c r="B11" s="1">
        <f>100*((Data!I12-Data!F12-Data!G12)/Data!B12)</f>
        <v>-0.63441952347546027</v>
      </c>
      <c r="C11" s="1">
        <f>100*((Data!H12-Data!F12-Data!G12)/Data!B12)</f>
        <v>-0.88941129336109548</v>
      </c>
    </row>
    <row r="12" spans="1:3" x14ac:dyDescent="0.3">
      <c r="A12" s="3" t="s">
        <v>9</v>
      </c>
      <c r="B12" s="1">
        <f>100*((Data!I13-Data!F13-Data!G13)/Data!B13)</f>
        <v>-2.6506682429307152E-2</v>
      </c>
      <c r="C12" s="1">
        <f>100*((Data!H13-Data!F13-Data!G13)/Data!B13)</f>
        <v>-0.35784021279564654</v>
      </c>
    </row>
    <row r="13" spans="1:3" x14ac:dyDescent="0.3">
      <c r="A13" s="3" t="s">
        <v>10</v>
      </c>
      <c r="B13" s="1">
        <f>100*((Data!I14-Data!F14-Data!G14)/Data!B14)</f>
        <v>1.5257792973176765</v>
      </c>
      <c r="C13" s="1">
        <f>100*((Data!H14-Data!F14-Data!G14)/Data!B14)</f>
        <v>1.1526468299349031</v>
      </c>
    </row>
    <row r="14" spans="1:3" x14ac:dyDescent="0.3">
      <c r="A14" s="3" t="s">
        <v>11</v>
      </c>
      <c r="B14" s="1">
        <f>100*((Data!I15-Data!F15-Data!G15)/Data!B15)</f>
        <v>1.1568944417631006</v>
      </c>
      <c r="C14" s="1">
        <f>100*((Data!H15-Data!F15-Data!G15)/Data!B15)</f>
        <v>0.66718628317587902</v>
      </c>
    </row>
    <row r="15" spans="1:3" x14ac:dyDescent="0.3">
      <c r="A15" s="3" t="s">
        <v>12</v>
      </c>
      <c r="B15" s="1">
        <f>100*((Data!I16-Data!F16-Data!G16)/Data!B16)</f>
        <v>-0.53862663673299005</v>
      </c>
      <c r="C15" s="1">
        <f>100*((Data!H16-Data!F16-Data!G16)/Data!B16)</f>
        <v>-1.0996960499965216</v>
      </c>
    </row>
    <row r="16" spans="1:3" x14ac:dyDescent="0.3">
      <c r="A16" s="3" t="s">
        <v>13</v>
      </c>
      <c r="B16" s="1">
        <f>100*((Data!I17-Data!F17-Data!G17)/Data!B17)</f>
        <v>0.38783601681568003</v>
      </c>
      <c r="C16" s="1">
        <f>100*((Data!H17-Data!F17-Data!G17)/Data!B17)</f>
        <v>-0.18210221578083904</v>
      </c>
    </row>
    <row r="17" spans="1:3" x14ac:dyDescent="0.3">
      <c r="A17" s="3" t="s">
        <v>14</v>
      </c>
      <c r="B17" s="1">
        <f>100*((Data!I18-Data!F18-Data!G18)/Data!B18)</f>
        <v>-1.567414217042169</v>
      </c>
      <c r="C17" s="1">
        <f>100*((Data!H18-Data!F18-Data!G18)/Data!B18)</f>
        <v>-2.1264547307898973</v>
      </c>
    </row>
    <row r="18" spans="1:3" x14ac:dyDescent="0.3">
      <c r="A18" s="3" t="s">
        <v>15</v>
      </c>
      <c r="B18" s="1">
        <f>100*((Data!I19-Data!F19-Data!G19)/Data!B19)</f>
        <v>-2.3629282607514948</v>
      </c>
      <c r="C18" s="1">
        <f>100*((Data!H19-Data!F19-Data!G19)/Data!B19)</f>
        <v>-2.731612102854565</v>
      </c>
    </row>
    <row r="19" spans="1:3" x14ac:dyDescent="0.3">
      <c r="A19" s="3" t="s">
        <v>16</v>
      </c>
      <c r="B19" s="1">
        <f>100*((Data!I20-Data!F20-Data!G20)/Data!B20)</f>
        <v>0.45172614768303215</v>
      </c>
      <c r="C19" s="1">
        <f>100*((Data!H20-Data!F20-Data!G20)/Data!B20)</f>
        <v>8.6146492907501315E-2</v>
      </c>
    </row>
    <row r="20" spans="1:3" x14ac:dyDescent="0.3">
      <c r="A20" s="3" t="s">
        <v>17</v>
      </c>
      <c r="B20" s="1">
        <f>100*((Data!I21-Data!F21-Data!G21)/Data!B21)</f>
        <v>3.1399427292670765</v>
      </c>
      <c r="C20" s="1">
        <f>100*((Data!H21-Data!F21-Data!G21)/Data!B21)</f>
        <v>2.5824478593589153</v>
      </c>
    </row>
    <row r="21" spans="1:3" x14ac:dyDescent="0.3">
      <c r="A21" s="3" t="s">
        <v>18</v>
      </c>
      <c r="B21" s="1">
        <f>100*((Data!I22-Data!F22-Data!G22)/Data!B22)</f>
        <v>4.983909773717758</v>
      </c>
      <c r="C21" s="1">
        <f>100*((Data!H22-Data!F22-Data!G22)/Data!B22)</f>
        <v>4.2185059812133456</v>
      </c>
    </row>
    <row r="22" spans="1:3" x14ac:dyDescent="0.3">
      <c r="A22" s="3" t="s">
        <v>19</v>
      </c>
      <c r="B22" s="1">
        <f>100*((Data!I23-Data!F23-Data!G23)/Data!B23)</f>
        <v>4.8071771265753602</v>
      </c>
      <c r="C22" s="1">
        <f>100*((Data!H23-Data!F23-Data!G23)/Data!B23)</f>
        <v>3.5277580091510332</v>
      </c>
    </row>
    <row r="23" spans="1:3" x14ac:dyDescent="0.3">
      <c r="A23" s="3" t="s">
        <v>20</v>
      </c>
      <c r="B23" s="1">
        <f>100*((Data!I24-Data!F24-Data!G24)/Data!B24)</f>
        <v>-1.3190077703344494</v>
      </c>
      <c r="C23" s="1">
        <f>100*((Data!H24-Data!F24-Data!G24)/Data!B24)</f>
        <v>-2.6339000718067007</v>
      </c>
    </row>
    <row r="24" spans="1:3" x14ac:dyDescent="0.3">
      <c r="A24" s="3" t="s">
        <v>21</v>
      </c>
      <c r="B24" s="1">
        <f>100*((Data!I25-Data!F25-Data!G25)/Data!B25)</f>
        <v>0.12443932516755757</v>
      </c>
      <c r="C24" s="1">
        <f>100*((Data!H25-Data!F25-Data!G25)/Data!B25)</f>
        <v>-1.5828917587063642</v>
      </c>
    </row>
    <row r="25" spans="1:3" x14ac:dyDescent="0.3">
      <c r="A25" s="3" t="s">
        <v>22</v>
      </c>
      <c r="B25" s="1">
        <f>100*((Data!I26-Data!F26-Data!G26)/Data!B26)</f>
        <v>-1.806944145102291</v>
      </c>
      <c r="C25" s="1">
        <f>100*((Data!H26-Data!F26-Data!G26)/Data!B26)</f>
        <v>-3.7005005067417183</v>
      </c>
    </row>
    <row r="26" spans="1:3" x14ac:dyDescent="0.3">
      <c r="A26" s="3" t="s">
        <v>23</v>
      </c>
      <c r="B26" s="1">
        <f>100*((Data!I27-Data!F27-Data!G27)/Data!B27)</f>
        <v>3.9971803118704692</v>
      </c>
      <c r="C26" s="1">
        <f>100*((Data!H27-Data!F27-Data!G27)/Data!B27)</f>
        <v>1.764124916316925</v>
      </c>
    </row>
    <row r="27" spans="1:3" x14ac:dyDescent="0.3">
      <c r="A27" s="3" t="s">
        <v>24</v>
      </c>
      <c r="B27" s="1">
        <f>100*((Data!I28-Data!F28-Data!G28)/Data!B28)</f>
        <v>1.872668600433177</v>
      </c>
      <c r="C27" s="1">
        <f>100*((Data!H28-Data!F28-Data!G28)/Data!B28)</f>
        <v>-0.14666441463772795</v>
      </c>
    </row>
    <row r="28" spans="1:3" x14ac:dyDescent="0.3">
      <c r="A28" s="3" t="s">
        <v>25</v>
      </c>
      <c r="B28" s="1">
        <f>100*((Data!I29-Data!F29-Data!G29)/Data!B29)</f>
        <v>-0.43075172744726886</v>
      </c>
      <c r="C28" s="1">
        <f>100*((Data!H29-Data!F29-Data!G29)/Data!B29)</f>
        <v>-4.0900503829459121</v>
      </c>
    </row>
    <row r="29" spans="1:3" x14ac:dyDescent="0.3">
      <c r="A29" s="3" t="s">
        <v>26</v>
      </c>
      <c r="B29" s="1">
        <f>100*((Data!I30-Data!F30-Data!G30)/Data!B30)</f>
        <v>-0.71621654795097578</v>
      </c>
      <c r="C29" s="1">
        <f>100*((Data!H30-Data!F30-Data!G30)/Data!B30)</f>
        <v>-3.9271169502240832</v>
      </c>
    </row>
    <row r="30" spans="1:3" x14ac:dyDescent="0.3">
      <c r="A30" s="3" t="s">
        <v>27</v>
      </c>
      <c r="B30" s="1">
        <f>100*((Data!I31-Data!F31-Data!G31)/Data!B31)</f>
        <v>5.5156064262339131</v>
      </c>
      <c r="C30" s="1">
        <f>100*((Data!H31-Data!F31-Data!G31)/Data!B31)</f>
        <v>-1.0558321731666769</v>
      </c>
    </row>
    <row r="31" spans="1:3" x14ac:dyDescent="0.3">
      <c r="A31" s="3" t="s">
        <v>28</v>
      </c>
      <c r="B31" s="1">
        <f>100*((Data!I32-Data!F32-Data!G32)/Data!B32)</f>
        <v>5.2334237730808582</v>
      </c>
      <c r="C31" s="1">
        <f>100*((Data!H32-Data!F32-Data!G32)/Data!B32)</f>
        <v>-0.43874307093915865</v>
      </c>
    </row>
    <row r="32" spans="1:3" x14ac:dyDescent="0.3">
      <c r="A32" s="3" t="s">
        <v>29</v>
      </c>
      <c r="B32" s="1">
        <f>100*((Data!I33-Data!F33-Data!G33)/Data!B33)</f>
        <v>6.9309417933541786</v>
      </c>
      <c r="C32" s="1">
        <f>100*((Data!H33-Data!F33-Data!G33)/Data!B33)</f>
        <v>1.1991232585241052</v>
      </c>
    </row>
    <row r="33" spans="1:3" x14ac:dyDescent="0.3">
      <c r="A33" s="3" t="s">
        <v>30</v>
      </c>
      <c r="B33" s="1">
        <f>100*((Data!I34-Data!F34-Data!G34)/Data!B34)</f>
        <v>0.22756533059567086</v>
      </c>
      <c r="C33" s="1">
        <f>100*((Data!H34-Data!F34-Data!G34)/Data!B34)</f>
        <v>-3.541824806519922</v>
      </c>
    </row>
    <row r="34" spans="1:3" x14ac:dyDescent="0.3">
      <c r="A34" s="3" t="s">
        <v>31</v>
      </c>
      <c r="B34" s="1">
        <f>100*((Data!I35-Data!F35-Data!G35)/Data!B35)</f>
        <v>2.4390944332472078</v>
      </c>
      <c r="C34" s="1">
        <f>100*((Data!H35-Data!F35-Data!G35)/Data!B35)</f>
        <v>-0.37042380171421424</v>
      </c>
    </row>
    <row r="35" spans="1:3" x14ac:dyDescent="0.3">
      <c r="A35" s="3" t="s">
        <v>32</v>
      </c>
      <c r="B35" s="1">
        <f>100*((Data!I36-Data!F36-Data!G36)/Data!B36)</f>
        <v>0.99069699459614935</v>
      </c>
      <c r="C35" s="1">
        <f>100*((Data!H36-Data!F36-Data!G36)/Data!B36)</f>
        <v>-1.6608394961524646</v>
      </c>
    </row>
    <row r="36" spans="1:3" x14ac:dyDescent="0.3">
      <c r="A36" s="3" t="s">
        <v>33</v>
      </c>
      <c r="B36" s="1">
        <f>100*((Data!I37-Data!F37-Data!G37)/Data!B37)</f>
        <v>3.9815789585516814</v>
      </c>
      <c r="C36" s="1">
        <f>100*((Data!H37-Data!F37-Data!G37)/Data!B37)</f>
        <v>-1.150737174650468E-2</v>
      </c>
    </row>
    <row r="37" spans="1:3" x14ac:dyDescent="0.3">
      <c r="A37" s="3" t="s">
        <v>34</v>
      </c>
      <c r="B37" s="1">
        <f>100*((Data!I38-Data!F38-Data!G38)/Data!B38)</f>
        <v>3.0188661684669049</v>
      </c>
      <c r="C37" s="1">
        <f>100*((Data!H38-Data!F38-Data!G38)/Data!B38)</f>
        <v>-0.11080138078633033</v>
      </c>
    </row>
    <row r="38" spans="1:3" x14ac:dyDescent="0.3">
      <c r="A38" s="3" t="s">
        <v>35</v>
      </c>
      <c r="B38" s="1">
        <f>100*((Data!I39-Data!F39-Data!G39)/Data!B39)</f>
        <v>7.555944614240202</v>
      </c>
      <c r="C38" s="1">
        <f>100*((Data!H39-Data!F39-Data!G39)/Data!B39)</f>
        <v>2.9411564734379665</v>
      </c>
    </row>
    <row r="39" spans="1:3" x14ac:dyDescent="0.3">
      <c r="A39" s="3" t="s">
        <v>36</v>
      </c>
      <c r="B39" s="1">
        <f>100*((Data!I40-Data!F40-Data!G40)/Data!B40)</f>
        <v>4.4089787778848786</v>
      </c>
      <c r="C39" s="1">
        <f>100*((Data!H40-Data!F40-Data!G40)/Data!B40)</f>
        <v>-3.1671606436420983</v>
      </c>
    </row>
    <row r="40" spans="1:3" x14ac:dyDescent="0.3">
      <c r="A40" s="3" t="s">
        <v>37</v>
      </c>
      <c r="B40" s="1">
        <f>100*((Data!I41-Data!F41-Data!G41)/Data!B41)</f>
        <v>-0.64191122918557919</v>
      </c>
      <c r="C40" s="1">
        <f>100*((Data!H41-Data!F41-Data!G41)/Data!B41)</f>
        <v>-4.6781686681960126</v>
      </c>
    </row>
    <row r="41" spans="1:3" x14ac:dyDescent="0.3">
      <c r="A41" s="3" t="s">
        <v>38</v>
      </c>
      <c r="B41" s="1">
        <f>100*((Data!I42-Data!F42-Data!G42)/Data!B42)</f>
        <v>-1.9520111877145327</v>
      </c>
      <c r="C41" s="1">
        <f>100*((Data!H42-Data!F42-Data!G42)/Data!B42)</f>
        <v>-4.3887342516413872</v>
      </c>
    </row>
    <row r="42" spans="1:3" x14ac:dyDescent="0.3">
      <c r="A42" s="3" t="s">
        <v>39</v>
      </c>
      <c r="B42" s="1">
        <f>100*((Data!I43-Data!F43-Data!G43)/Data!B43)</f>
        <v>4.1694605896659578</v>
      </c>
      <c r="C42" s="1">
        <f>100*((Data!H43-Data!F43-Data!G43)/Data!B43)</f>
        <v>1.5738898334127869</v>
      </c>
    </row>
    <row r="43" spans="1:3" x14ac:dyDescent="0.3">
      <c r="A43" s="3" t="s">
        <v>40</v>
      </c>
      <c r="B43" s="1">
        <f>100*((Data!I44-Data!F44-Data!G44)/Data!B44)</f>
        <v>2.3183497123385104</v>
      </c>
      <c r="C43" s="1">
        <f>100*((Data!H44-Data!F44-Data!G44)/Data!B44)</f>
        <v>-0.50352509816227853</v>
      </c>
    </row>
    <row r="44" spans="1:3" x14ac:dyDescent="0.3">
      <c r="A44" s="3" t="s">
        <v>41</v>
      </c>
      <c r="B44" s="1">
        <f>100*((Data!I45-Data!F45-Data!G45)/Data!B45)</f>
        <v>1.889490933418742</v>
      </c>
      <c r="C44" s="1">
        <f>100*((Data!H45-Data!F45-Data!G45)/Data!B45)</f>
        <v>-0.70908957418641538</v>
      </c>
    </row>
    <row r="45" spans="1:3" x14ac:dyDescent="0.3">
      <c r="A45" s="3" t="s">
        <v>42</v>
      </c>
      <c r="B45" s="1">
        <f>100*((Data!I46-Data!F46-Data!G46)/Data!B46)</f>
        <v>4.7846725448630707</v>
      </c>
      <c r="C45" s="1">
        <f>100*((Data!H46-Data!F46-Data!G46)/Data!B46)</f>
        <v>1.7522845059300716</v>
      </c>
    </row>
    <row r="46" spans="1:3" x14ac:dyDescent="0.3">
      <c r="A46" s="3" t="s">
        <v>43</v>
      </c>
      <c r="B46" s="1">
        <f>100*((Data!I47-Data!F47-Data!G47)/Data!B47)</f>
        <v>4.9974384848883187</v>
      </c>
      <c r="C46" s="1">
        <f>100*((Data!H47-Data!F47-Data!G47)/Data!B47)</f>
        <v>0.34645860388244842</v>
      </c>
    </row>
    <row r="47" spans="1:3" x14ac:dyDescent="0.3">
      <c r="A47" s="3" t="s">
        <v>44</v>
      </c>
      <c r="B47" s="1">
        <f>100*((Data!I48-Data!F48-Data!G48)/Data!B48)</f>
        <v>5.9317675381706048</v>
      </c>
      <c r="C47" s="1">
        <f>100*((Data!H48-Data!F48-Data!G48)/Data!B48)</f>
        <v>0.62976469327083084</v>
      </c>
    </row>
    <row r="48" spans="1:3" x14ac:dyDescent="0.3">
      <c r="A48" s="3" t="s">
        <v>45</v>
      </c>
      <c r="B48" s="1">
        <f>100*((Data!I49-Data!F49-Data!G49)/Data!B49)</f>
        <v>2.3204731199576507</v>
      </c>
      <c r="C48" s="1">
        <f>100*((Data!H49-Data!F49-Data!G49)/Data!B49)</f>
        <v>-1.3783081023306358</v>
      </c>
    </row>
    <row r="49" spans="1:3" x14ac:dyDescent="0.3">
      <c r="A49" s="3" t="s">
        <v>46</v>
      </c>
      <c r="B49" s="1">
        <f>100*((Data!I50-Data!F50-Data!G50)/Data!B50)</f>
        <v>-1.6240457515397371</v>
      </c>
      <c r="C49" s="1">
        <f>100*((Data!H50-Data!F50-Data!G50)/Data!B50)</f>
        <v>-4.5644182237891506</v>
      </c>
    </row>
    <row r="50" spans="1:3" x14ac:dyDescent="0.3">
      <c r="A50" s="3" t="s">
        <v>47</v>
      </c>
      <c r="B50" s="1">
        <f>100*((Data!I51-Data!F51-Data!G51)/Data!B51)</f>
        <v>-1.7946506939979422E-2</v>
      </c>
      <c r="C50" s="1">
        <f>100*((Data!H51-Data!F51-Data!G51)/Data!B51)</f>
        <v>-2.0888331785158565</v>
      </c>
    </row>
    <row r="51" spans="1:3" x14ac:dyDescent="0.3">
      <c r="A51" s="3" t="s">
        <v>48</v>
      </c>
      <c r="B51" s="1">
        <f>100*((Data!I52-Data!F52-Data!G52)/Data!B52)</f>
        <v>-3.0067339264051758</v>
      </c>
      <c r="C51" s="1">
        <f>100*((Data!H52-Data!F52-Data!G52)/Data!B52)</f>
        <v>-4.5033859684593613</v>
      </c>
    </row>
    <row r="52" spans="1:3" x14ac:dyDescent="0.3">
      <c r="A52" s="3" t="s">
        <v>49</v>
      </c>
      <c r="B52" s="1">
        <f>100*((Data!I53-Data!F53-Data!G53)/Data!B53)</f>
        <v>1.1857249114521842</v>
      </c>
      <c r="C52" s="1">
        <f>100*((Data!H53-Data!F53-Data!G53)/Data!B53)</f>
        <v>-0.10858293978748523</v>
      </c>
    </row>
    <row r="53" spans="1:3" x14ac:dyDescent="0.3">
      <c r="A53" s="3" t="s">
        <v>50</v>
      </c>
      <c r="B53" s="1">
        <f>100*((Data!I54-Data!F54-Data!G54)/Data!B54)</f>
        <v>5.0775709034355998</v>
      </c>
      <c r="C53" s="1">
        <f>100*((Data!H54-Data!F54-Data!G54)/Data!B54)</f>
        <v>3.731628446203874</v>
      </c>
    </row>
    <row r="54" spans="1:3" x14ac:dyDescent="0.3">
      <c r="A54" s="3" t="s">
        <v>51</v>
      </c>
      <c r="B54" s="1">
        <f>100*((Data!I55-Data!F55-Data!G55)/Data!B55)</f>
        <v>3.569907651455547</v>
      </c>
      <c r="C54" s="1">
        <f>100*((Data!H55-Data!F55-Data!G55)/Data!B55)</f>
        <v>2.0894568253343824</v>
      </c>
    </row>
    <row r="55" spans="1:3" x14ac:dyDescent="0.3">
      <c r="A55" s="3" t="s">
        <v>52</v>
      </c>
      <c r="B55" s="1">
        <f>100*((Data!I56-Data!F56-Data!G56)/Data!B56)</f>
        <v>3.9835100552486189</v>
      </c>
      <c r="C55" s="1">
        <f>100*((Data!H56-Data!F56-Data!G56)/Data!B56)</f>
        <v>1.8442481767955801</v>
      </c>
    </row>
    <row r="56" spans="1:3" x14ac:dyDescent="0.3">
      <c r="A56" s="3" t="s">
        <v>53</v>
      </c>
      <c r="B56" s="1">
        <f>100*((Data!I57-Data!F57-Data!G57)/Data!B57)</f>
        <v>4.8594074594925099</v>
      </c>
      <c r="C56" s="1">
        <f>100*((Data!H57-Data!F57-Data!G57)/Data!B57)</f>
        <v>2.1740381534698869</v>
      </c>
    </row>
    <row r="57" spans="1:3" x14ac:dyDescent="0.3">
      <c r="A57" s="3" t="s">
        <v>54</v>
      </c>
      <c r="B57" s="1">
        <v>10</v>
      </c>
      <c r="C57" s="1">
        <v>7</v>
      </c>
    </row>
    <row r="58" spans="1:3" x14ac:dyDescent="0.3">
      <c r="A58" s="3" t="s">
        <v>55</v>
      </c>
      <c r="B58" s="1">
        <v>10</v>
      </c>
      <c r="C58" s="1">
        <v>7</v>
      </c>
    </row>
    <row r="59" spans="1:3" x14ac:dyDescent="0.3">
      <c r="A59" s="3" t="s">
        <v>56</v>
      </c>
      <c r="B59" s="1">
        <v>10</v>
      </c>
      <c r="C59" s="1">
        <v>7</v>
      </c>
    </row>
    <row r="60" spans="1:3" x14ac:dyDescent="0.3">
      <c r="A60" s="3" t="s">
        <v>57</v>
      </c>
      <c r="B60" s="1">
        <v>15</v>
      </c>
      <c r="C60" s="1">
        <v>12</v>
      </c>
    </row>
    <row r="61" spans="1:3" x14ac:dyDescent="0.3">
      <c r="B61" s="1"/>
      <c r="C6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9"/>
  <sheetViews>
    <sheetView workbookViewId="0"/>
  </sheetViews>
  <sheetFormatPr defaultColWidth="7.69921875" defaultRowHeight="15.6" x14ac:dyDescent="0.3"/>
  <cols>
    <col min="1" max="16384" width="7.69921875" style="3"/>
  </cols>
  <sheetData>
    <row r="1" spans="1:3" x14ac:dyDescent="0.3">
      <c r="A1" s="19" t="s">
        <v>209</v>
      </c>
      <c r="B1" s="3" t="s">
        <v>265</v>
      </c>
      <c r="C1" s="3" t="s">
        <v>266</v>
      </c>
    </row>
    <row r="2" spans="1:3" x14ac:dyDescent="0.3">
      <c r="A2" s="3" t="s">
        <v>210</v>
      </c>
      <c r="B2" s="3" t="s">
        <v>119</v>
      </c>
      <c r="C2" s="3" t="s">
        <v>211</v>
      </c>
    </row>
    <row r="3" spans="1:3" x14ac:dyDescent="0.3">
      <c r="A3" s="3">
        <v>1900</v>
      </c>
      <c r="B3" s="3">
        <v>6252</v>
      </c>
      <c r="C3" s="3">
        <v>2083</v>
      </c>
    </row>
    <row r="4" spans="1:3" x14ac:dyDescent="0.3">
      <c r="A4" s="3">
        <v>1901</v>
      </c>
      <c r="B4" s="3">
        <v>6822</v>
      </c>
      <c r="C4" s="3">
        <v>1996</v>
      </c>
    </row>
    <row r="5" spans="1:3" x14ac:dyDescent="0.3">
      <c r="A5" s="3">
        <v>1902</v>
      </c>
      <c r="B5" s="3">
        <v>6756</v>
      </c>
      <c r="C5" s="3">
        <v>1866</v>
      </c>
    </row>
    <row r="6" spans="1:3" x14ac:dyDescent="0.3">
      <c r="A6" s="3">
        <v>1903</v>
      </c>
      <c r="B6" s="3">
        <v>6955</v>
      </c>
      <c r="C6" s="3">
        <v>1996</v>
      </c>
    </row>
    <row r="7" spans="1:3" x14ac:dyDescent="0.3">
      <c r="A7" s="3">
        <v>1904</v>
      </c>
      <c r="B7" s="3">
        <v>6739</v>
      </c>
      <c r="C7" s="3">
        <v>2018</v>
      </c>
    </row>
    <row r="8" spans="1:3" x14ac:dyDescent="0.3">
      <c r="A8" s="3">
        <v>1905</v>
      </c>
      <c r="B8" s="3">
        <v>7094</v>
      </c>
      <c r="C8" s="3">
        <v>2039</v>
      </c>
    </row>
    <row r="9" spans="1:3" x14ac:dyDescent="0.3">
      <c r="A9" s="3">
        <v>1906</v>
      </c>
      <c r="B9" s="3">
        <v>7762</v>
      </c>
      <c r="C9" s="3">
        <v>2018</v>
      </c>
    </row>
    <row r="10" spans="1:3" x14ac:dyDescent="0.3">
      <c r="A10" s="3">
        <v>1907</v>
      </c>
      <c r="B10" s="3">
        <v>7740</v>
      </c>
      <c r="C10" s="3">
        <v>1953</v>
      </c>
    </row>
    <row r="11" spans="1:3" x14ac:dyDescent="0.3">
      <c r="A11" s="3">
        <v>1908</v>
      </c>
      <c r="B11" s="3">
        <v>6970</v>
      </c>
      <c r="C11" s="3">
        <v>1909</v>
      </c>
    </row>
    <row r="12" spans="1:3" x14ac:dyDescent="0.3">
      <c r="A12" s="3">
        <v>1909</v>
      </c>
      <c r="B12" s="3">
        <v>7668</v>
      </c>
      <c r="C12" s="3">
        <v>1909</v>
      </c>
    </row>
    <row r="13" spans="1:3" x14ac:dyDescent="0.3">
      <c r="A13" s="3">
        <v>1910</v>
      </c>
      <c r="B13" s="3">
        <v>7586</v>
      </c>
      <c r="C13" s="3">
        <v>1887</v>
      </c>
    </row>
    <row r="14" spans="1:3" x14ac:dyDescent="0.3">
      <c r="A14" s="3">
        <v>1911</v>
      </c>
      <c r="B14" s="3">
        <v>7711</v>
      </c>
      <c r="C14" s="3">
        <v>1801</v>
      </c>
    </row>
    <row r="15" spans="1:3" x14ac:dyDescent="0.3">
      <c r="A15" s="3">
        <v>1912</v>
      </c>
      <c r="B15" s="3">
        <v>7948</v>
      </c>
      <c r="C15" s="3">
        <v>1931</v>
      </c>
    </row>
    <row r="16" spans="1:3" x14ac:dyDescent="0.3">
      <c r="A16" s="3">
        <v>1913</v>
      </c>
      <c r="B16" s="3">
        <v>8101</v>
      </c>
      <c r="C16" s="3">
        <v>1974</v>
      </c>
    </row>
    <row r="17" spans="1:3" x14ac:dyDescent="0.3">
      <c r="A17" s="3">
        <v>1914</v>
      </c>
      <c r="B17" s="3">
        <v>7334</v>
      </c>
      <c r="C17" s="3">
        <v>2278</v>
      </c>
    </row>
    <row r="18" spans="1:3" x14ac:dyDescent="0.3">
      <c r="A18" s="3">
        <v>1915</v>
      </c>
      <c r="B18" s="3">
        <v>7434</v>
      </c>
      <c r="C18" s="3">
        <v>2278</v>
      </c>
    </row>
    <row r="19" spans="1:3" x14ac:dyDescent="0.3">
      <c r="A19" s="3">
        <v>1916</v>
      </c>
      <c r="B19" s="3">
        <v>8342</v>
      </c>
      <c r="C19" s="3">
        <v>2126</v>
      </c>
    </row>
    <row r="20" spans="1:3" x14ac:dyDescent="0.3">
      <c r="A20" s="3">
        <v>1917</v>
      </c>
      <c r="B20" s="3">
        <v>8020</v>
      </c>
      <c r="C20" s="3">
        <v>2213</v>
      </c>
    </row>
    <row r="21" spans="1:3" x14ac:dyDescent="0.3">
      <c r="A21" s="3">
        <v>1918</v>
      </c>
      <c r="B21" s="3">
        <v>8648</v>
      </c>
      <c r="C21" s="3">
        <v>2300</v>
      </c>
    </row>
    <row r="22" spans="1:3" x14ac:dyDescent="0.3">
      <c r="A22" s="3">
        <v>1919</v>
      </c>
      <c r="B22" s="3">
        <v>8681</v>
      </c>
      <c r="C22" s="3">
        <v>2213</v>
      </c>
    </row>
    <row r="23" spans="1:3" x14ac:dyDescent="0.3">
      <c r="A23" s="3">
        <v>1920</v>
      </c>
      <c r="B23" s="3">
        <v>8485</v>
      </c>
      <c r="C23" s="3">
        <v>2148</v>
      </c>
    </row>
    <row r="24" spans="1:3" x14ac:dyDescent="0.3">
      <c r="A24" s="3">
        <v>1921</v>
      </c>
      <c r="B24" s="3">
        <v>8134</v>
      </c>
      <c r="C24" s="3">
        <v>2083</v>
      </c>
    </row>
    <row r="25" spans="1:3" x14ac:dyDescent="0.3">
      <c r="A25" s="3">
        <v>1922</v>
      </c>
      <c r="B25" s="3">
        <v>8466</v>
      </c>
      <c r="C25" s="3">
        <v>2256</v>
      </c>
    </row>
    <row r="26" spans="1:3" x14ac:dyDescent="0.3">
      <c r="A26" s="3">
        <v>1923</v>
      </c>
      <c r="B26" s="3">
        <v>9420</v>
      </c>
      <c r="C26" s="3">
        <v>2365</v>
      </c>
    </row>
    <row r="27" spans="1:3" x14ac:dyDescent="0.3">
      <c r="A27" s="3">
        <v>1924</v>
      </c>
      <c r="B27" s="3">
        <v>9525</v>
      </c>
      <c r="C27" s="3">
        <v>2451</v>
      </c>
    </row>
    <row r="28" spans="1:3" x14ac:dyDescent="0.3">
      <c r="A28" s="3">
        <v>1925</v>
      </c>
      <c r="B28" s="3">
        <v>9601</v>
      </c>
      <c r="C28" s="3">
        <v>2582</v>
      </c>
    </row>
    <row r="29" spans="1:3" x14ac:dyDescent="0.3">
      <c r="A29" s="3">
        <v>1926</v>
      </c>
      <c r="B29" s="3">
        <v>10090</v>
      </c>
      <c r="C29" s="3">
        <v>2734</v>
      </c>
    </row>
    <row r="30" spans="1:3" x14ac:dyDescent="0.3">
      <c r="A30" s="3">
        <v>1927</v>
      </c>
      <c r="B30" s="3">
        <v>10050</v>
      </c>
      <c r="C30" s="3">
        <v>2777</v>
      </c>
    </row>
    <row r="31" spans="1:3" x14ac:dyDescent="0.3">
      <c r="A31" s="3">
        <v>1928</v>
      </c>
      <c r="B31" s="3">
        <v>10040</v>
      </c>
      <c r="C31" s="3">
        <v>3232</v>
      </c>
    </row>
    <row r="32" spans="1:3" x14ac:dyDescent="0.3">
      <c r="A32" s="3">
        <v>1929</v>
      </c>
      <c r="B32" s="3">
        <v>10543</v>
      </c>
      <c r="C32" s="3">
        <v>3319</v>
      </c>
    </row>
    <row r="33" spans="1:3" x14ac:dyDescent="0.3">
      <c r="A33" s="3">
        <v>1930</v>
      </c>
      <c r="B33" s="3">
        <v>9490</v>
      </c>
      <c r="C33" s="3">
        <v>3298</v>
      </c>
    </row>
    <row r="34" spans="1:3" x14ac:dyDescent="0.3">
      <c r="A34" s="3">
        <v>1931</v>
      </c>
      <c r="B34" s="3">
        <v>8864</v>
      </c>
      <c r="C34" s="3">
        <v>3276</v>
      </c>
    </row>
    <row r="35" spans="1:3" x14ac:dyDescent="0.3">
      <c r="A35" s="3">
        <v>1932</v>
      </c>
      <c r="B35" s="3">
        <v>7525</v>
      </c>
      <c r="C35" s="3">
        <v>2972</v>
      </c>
    </row>
    <row r="36" spans="1:3" x14ac:dyDescent="0.3">
      <c r="A36" s="3">
        <v>1933</v>
      </c>
      <c r="B36" s="3">
        <v>7270</v>
      </c>
      <c r="C36" s="3">
        <v>3298</v>
      </c>
    </row>
    <row r="37" spans="1:3" x14ac:dyDescent="0.3">
      <c r="A37" s="3">
        <v>1934</v>
      </c>
      <c r="B37" s="3">
        <v>7876</v>
      </c>
      <c r="C37" s="3">
        <v>3428</v>
      </c>
    </row>
    <row r="38" spans="1:3" x14ac:dyDescent="0.3">
      <c r="A38" s="3">
        <v>1935</v>
      </c>
      <c r="B38" s="3">
        <v>8850</v>
      </c>
      <c r="C38" s="3">
        <v>4079</v>
      </c>
    </row>
    <row r="39" spans="1:3" x14ac:dyDescent="0.3">
      <c r="A39" s="3">
        <v>1936</v>
      </c>
      <c r="B39" s="3">
        <v>9718</v>
      </c>
      <c r="C39" s="3">
        <v>4404</v>
      </c>
    </row>
    <row r="40" spans="1:3" x14ac:dyDescent="0.3">
      <c r="A40" s="3">
        <v>1937</v>
      </c>
      <c r="B40" s="3">
        <v>10450</v>
      </c>
      <c r="C40" s="3">
        <v>4382</v>
      </c>
    </row>
    <row r="41" spans="1:3" x14ac:dyDescent="0.3">
      <c r="A41" s="3">
        <v>1938</v>
      </c>
      <c r="B41" s="3">
        <v>9797</v>
      </c>
      <c r="C41" s="3">
        <v>4838</v>
      </c>
    </row>
    <row r="42" spans="1:3" x14ac:dyDescent="0.3">
      <c r="A42" s="3">
        <v>1939</v>
      </c>
      <c r="B42" s="3">
        <v>10459</v>
      </c>
      <c r="C42" s="3">
        <v>5120</v>
      </c>
    </row>
    <row r="43" spans="1:3" x14ac:dyDescent="0.3">
      <c r="A43" s="3">
        <v>1940</v>
      </c>
      <c r="B43" s="3">
        <v>11307</v>
      </c>
      <c r="C43" s="3">
        <v>5380</v>
      </c>
    </row>
    <row r="44" spans="1:3" x14ac:dyDescent="0.3">
      <c r="A44" s="3">
        <v>1941</v>
      </c>
      <c r="B44" s="3">
        <v>12844</v>
      </c>
      <c r="C44" s="3">
        <v>5228</v>
      </c>
    </row>
    <row r="45" spans="1:3" x14ac:dyDescent="0.3">
      <c r="A45" s="3">
        <v>1942</v>
      </c>
      <c r="B45" s="3">
        <v>14175</v>
      </c>
      <c r="C45" s="3">
        <v>4512</v>
      </c>
    </row>
    <row r="46" spans="1:3" x14ac:dyDescent="0.3">
      <c r="A46" s="3">
        <v>1943</v>
      </c>
      <c r="B46" s="3">
        <v>15392</v>
      </c>
      <c r="C46" s="3">
        <v>4990</v>
      </c>
    </row>
    <row r="47" spans="1:3" x14ac:dyDescent="0.3">
      <c r="A47" s="3">
        <v>1944</v>
      </c>
      <c r="B47" s="3">
        <v>16401</v>
      </c>
      <c r="C47" s="3">
        <v>5380</v>
      </c>
    </row>
    <row r="48" spans="1:3" x14ac:dyDescent="0.3">
      <c r="A48" s="3">
        <v>1945</v>
      </c>
      <c r="B48" s="3">
        <v>15992</v>
      </c>
      <c r="C48" s="3">
        <v>6552</v>
      </c>
    </row>
    <row r="49" spans="1:3" x14ac:dyDescent="0.3">
      <c r="A49" s="3">
        <v>1946</v>
      </c>
      <c r="B49" s="3">
        <v>14471</v>
      </c>
      <c r="C49" s="3">
        <v>7506</v>
      </c>
    </row>
    <row r="50" spans="1:3" x14ac:dyDescent="0.3">
      <c r="A50" s="3">
        <v>1947</v>
      </c>
      <c r="B50" s="3">
        <v>14057</v>
      </c>
      <c r="C50" s="3">
        <v>7333</v>
      </c>
    </row>
    <row r="51" spans="1:3" x14ac:dyDescent="0.3">
      <c r="A51" s="3">
        <v>1948</v>
      </c>
      <c r="B51" s="3">
        <v>14559</v>
      </c>
      <c r="C51" s="3">
        <v>8700</v>
      </c>
    </row>
    <row r="52" spans="1:3" x14ac:dyDescent="0.3">
      <c r="A52" s="3">
        <v>1949</v>
      </c>
      <c r="B52" s="3">
        <v>14112</v>
      </c>
      <c r="C52" s="3">
        <v>8830</v>
      </c>
    </row>
    <row r="53" spans="1:3" x14ac:dyDescent="0.3">
      <c r="A53" s="3">
        <v>1950</v>
      </c>
      <c r="B53" s="3">
        <v>15241</v>
      </c>
      <c r="C53" s="3">
        <v>9546</v>
      </c>
    </row>
    <row r="54" spans="1:3" x14ac:dyDescent="0.3">
      <c r="A54" s="3">
        <v>1951</v>
      </c>
      <c r="B54" s="3">
        <v>16126</v>
      </c>
      <c r="C54" s="3">
        <v>10196</v>
      </c>
    </row>
    <row r="55" spans="1:3" x14ac:dyDescent="0.3">
      <c r="A55" s="3">
        <v>1952</v>
      </c>
      <c r="B55" s="3">
        <v>16443</v>
      </c>
      <c r="C55" s="3">
        <v>10500</v>
      </c>
    </row>
    <row r="56" spans="1:3" x14ac:dyDescent="0.3">
      <c r="A56" s="3">
        <v>1953</v>
      </c>
      <c r="B56" s="3">
        <v>16917</v>
      </c>
      <c r="C56" s="3">
        <v>10717</v>
      </c>
    </row>
    <row r="57" spans="1:3" x14ac:dyDescent="0.3">
      <c r="A57" s="3">
        <v>1954</v>
      </c>
      <c r="B57" s="3">
        <v>16513</v>
      </c>
      <c r="C57" s="3">
        <v>11303</v>
      </c>
    </row>
    <row r="58" spans="1:3" x14ac:dyDescent="0.3">
      <c r="A58" s="3">
        <v>1955</v>
      </c>
      <c r="B58" s="3">
        <v>17370</v>
      </c>
      <c r="C58" s="3">
        <v>11845</v>
      </c>
    </row>
    <row r="59" spans="1:3" x14ac:dyDescent="0.3">
      <c r="A59" s="3">
        <v>1956</v>
      </c>
      <c r="B59" s="3">
        <v>17398</v>
      </c>
      <c r="C59" s="3">
        <v>12561</v>
      </c>
    </row>
    <row r="60" spans="1:3" x14ac:dyDescent="0.3">
      <c r="A60" s="3">
        <v>1957</v>
      </c>
      <c r="B60" s="3">
        <v>17407</v>
      </c>
      <c r="C60" s="3">
        <v>13451</v>
      </c>
    </row>
    <row r="61" spans="1:3" x14ac:dyDescent="0.3">
      <c r="A61" s="3">
        <v>1958</v>
      </c>
      <c r="B61" s="3">
        <v>16945</v>
      </c>
      <c r="C61" s="3">
        <v>13104</v>
      </c>
    </row>
    <row r="62" spans="1:3" x14ac:dyDescent="0.3">
      <c r="A62" s="3">
        <v>1959</v>
      </c>
      <c r="B62" s="3">
        <v>17901</v>
      </c>
      <c r="C62" s="3">
        <v>13624</v>
      </c>
    </row>
    <row r="63" spans="1:3" x14ac:dyDescent="0.3">
      <c r="A63" s="3">
        <v>1960</v>
      </c>
      <c r="B63" s="3">
        <v>18058</v>
      </c>
      <c r="C63" s="3">
        <v>13668</v>
      </c>
    </row>
    <row r="64" spans="1:3" x14ac:dyDescent="0.3">
      <c r="A64" s="3">
        <v>1961</v>
      </c>
      <c r="B64" s="3">
        <v>18175</v>
      </c>
      <c r="C64" s="3">
        <v>13798</v>
      </c>
    </row>
    <row r="65" spans="1:3" x14ac:dyDescent="0.3">
      <c r="A65" s="3">
        <v>1962</v>
      </c>
      <c r="B65" s="3">
        <v>18977</v>
      </c>
      <c r="C65" s="3">
        <v>14492</v>
      </c>
    </row>
    <row r="66" spans="1:3" x14ac:dyDescent="0.3">
      <c r="A66" s="3">
        <v>1963</v>
      </c>
      <c r="B66" s="3">
        <v>19515</v>
      </c>
      <c r="C66" s="3">
        <v>14926</v>
      </c>
    </row>
    <row r="67" spans="1:3" x14ac:dyDescent="0.3">
      <c r="A67" s="3">
        <v>1964</v>
      </c>
      <c r="B67" s="3">
        <v>20360</v>
      </c>
      <c r="C67" s="3">
        <v>15815</v>
      </c>
    </row>
    <row r="68" spans="1:3" x14ac:dyDescent="0.3">
      <c r="A68" s="3">
        <v>1965</v>
      </c>
      <c r="B68" s="3">
        <v>21390</v>
      </c>
      <c r="C68" s="3">
        <v>16184</v>
      </c>
    </row>
    <row r="69" spans="1:3" x14ac:dyDescent="0.3">
      <c r="A69" s="3">
        <v>1966</v>
      </c>
      <c r="B69" s="3">
        <v>22529</v>
      </c>
      <c r="C69" s="3">
        <v>15989</v>
      </c>
    </row>
    <row r="70" spans="1:3" x14ac:dyDescent="0.3">
      <c r="A70" s="3">
        <v>1967</v>
      </c>
      <c r="B70" s="3">
        <v>22842</v>
      </c>
      <c r="C70" s="3">
        <v>16076</v>
      </c>
    </row>
    <row r="71" spans="1:3" x14ac:dyDescent="0.3">
      <c r="A71" s="3">
        <v>1968</v>
      </c>
      <c r="B71" s="3">
        <v>23692</v>
      </c>
      <c r="C71" s="3">
        <v>16379</v>
      </c>
    </row>
    <row r="72" spans="1:3" x14ac:dyDescent="0.3">
      <c r="A72" s="3">
        <v>1969</v>
      </c>
      <c r="B72" s="3">
        <v>24196</v>
      </c>
      <c r="C72" s="3">
        <v>16531</v>
      </c>
    </row>
    <row r="73" spans="1:3" x14ac:dyDescent="0.3">
      <c r="A73" s="3">
        <v>1970</v>
      </c>
      <c r="B73" s="3">
        <v>23958</v>
      </c>
      <c r="C73" s="3">
        <v>17247</v>
      </c>
    </row>
    <row r="74" spans="1:3" x14ac:dyDescent="0.3">
      <c r="A74" s="3">
        <v>1971</v>
      </c>
      <c r="B74" s="3">
        <v>24395</v>
      </c>
      <c r="C74" s="3">
        <v>17139</v>
      </c>
    </row>
    <row r="75" spans="1:3" x14ac:dyDescent="0.3">
      <c r="A75" s="3">
        <v>1972</v>
      </c>
      <c r="B75" s="3">
        <v>25415</v>
      </c>
      <c r="C75" s="3">
        <v>17074</v>
      </c>
    </row>
    <row r="76" spans="1:3" x14ac:dyDescent="0.3">
      <c r="A76" s="3">
        <v>1973</v>
      </c>
      <c r="B76" s="3">
        <v>26603</v>
      </c>
      <c r="C76" s="3">
        <v>17529</v>
      </c>
    </row>
    <row r="77" spans="1:3" x14ac:dyDescent="0.3">
      <c r="A77" s="3">
        <v>1974</v>
      </c>
      <c r="B77" s="3">
        <v>26287</v>
      </c>
      <c r="C77" s="3">
        <v>17985</v>
      </c>
    </row>
    <row r="78" spans="1:3" x14ac:dyDescent="0.3">
      <c r="A78" s="3">
        <v>1975</v>
      </c>
      <c r="B78" s="3">
        <v>25956</v>
      </c>
      <c r="C78" s="3">
        <v>18484</v>
      </c>
    </row>
    <row r="79" spans="1:3" x14ac:dyDescent="0.3">
      <c r="A79" s="3">
        <v>1976</v>
      </c>
      <c r="B79" s="3">
        <v>27059</v>
      </c>
      <c r="C79" s="3">
        <v>19373</v>
      </c>
    </row>
    <row r="80" spans="1:3" x14ac:dyDescent="0.3">
      <c r="A80" s="3">
        <v>1977</v>
      </c>
      <c r="B80" s="3">
        <v>28001</v>
      </c>
      <c r="C80" s="3">
        <v>19959</v>
      </c>
    </row>
    <row r="81" spans="1:3" x14ac:dyDescent="0.3">
      <c r="A81" s="3">
        <v>1978</v>
      </c>
      <c r="B81" s="3">
        <v>29287</v>
      </c>
      <c r="C81" s="3">
        <v>19720</v>
      </c>
    </row>
    <row r="82" spans="1:3" x14ac:dyDescent="0.3">
      <c r="A82" s="3">
        <v>1979</v>
      </c>
      <c r="B82" s="3">
        <v>29951</v>
      </c>
      <c r="C82" s="3">
        <v>19330</v>
      </c>
    </row>
    <row r="83" spans="1:3" x14ac:dyDescent="0.3">
      <c r="A83" s="3">
        <v>1980</v>
      </c>
      <c r="B83" s="3">
        <v>29613</v>
      </c>
      <c r="C83" s="3">
        <v>18354</v>
      </c>
    </row>
    <row r="84" spans="1:3" x14ac:dyDescent="0.3">
      <c r="A84" s="3">
        <v>1981</v>
      </c>
      <c r="B84" s="3">
        <v>30056</v>
      </c>
      <c r="C84" s="3">
        <v>17768</v>
      </c>
    </row>
    <row r="85" spans="1:3" x14ac:dyDescent="0.3">
      <c r="A85" s="3">
        <v>1982</v>
      </c>
      <c r="B85" s="3">
        <v>29211</v>
      </c>
      <c r="C85" s="3">
        <v>17399</v>
      </c>
    </row>
    <row r="86" spans="1:3" x14ac:dyDescent="0.3">
      <c r="A86" s="3">
        <v>1983</v>
      </c>
      <c r="B86" s="3">
        <v>30159</v>
      </c>
      <c r="C86" s="3">
        <v>15967</v>
      </c>
    </row>
    <row r="87" spans="1:3" x14ac:dyDescent="0.3">
      <c r="A87" s="3">
        <v>1984</v>
      </c>
      <c r="B87" s="3">
        <v>32076</v>
      </c>
      <c r="C87" s="3">
        <v>15338</v>
      </c>
    </row>
    <row r="88" spans="1:3" x14ac:dyDescent="0.3">
      <c r="A88" s="3">
        <v>1985</v>
      </c>
      <c r="B88" s="3">
        <v>33024</v>
      </c>
      <c r="C88" s="3">
        <v>14969</v>
      </c>
    </row>
    <row r="89" spans="1:3" x14ac:dyDescent="0.3">
      <c r="A89" s="3">
        <v>1986</v>
      </c>
      <c r="B89" s="3">
        <v>33851</v>
      </c>
      <c r="C89" s="3">
        <v>15512</v>
      </c>
    </row>
    <row r="90" spans="1:3" x14ac:dyDescent="0.3">
      <c r="A90" s="3">
        <v>1987</v>
      </c>
      <c r="B90" s="3">
        <v>34730</v>
      </c>
      <c r="C90" s="3">
        <v>15642</v>
      </c>
    </row>
    <row r="91" spans="1:3" x14ac:dyDescent="0.3">
      <c r="A91" s="3">
        <v>1988</v>
      </c>
      <c r="B91" s="3">
        <v>35865</v>
      </c>
      <c r="C91" s="3">
        <v>16141</v>
      </c>
    </row>
    <row r="92" spans="1:3" x14ac:dyDescent="0.3">
      <c r="A92" s="3">
        <v>1989</v>
      </c>
      <c r="B92" s="3">
        <v>36757</v>
      </c>
      <c r="C92" s="3">
        <v>14384</v>
      </c>
    </row>
    <row r="93" spans="1:3" x14ac:dyDescent="0.3">
      <c r="A93" s="3">
        <v>1990</v>
      </c>
      <c r="B93" s="3">
        <v>36982</v>
      </c>
      <c r="C93" s="3">
        <v>14948</v>
      </c>
    </row>
    <row r="94" spans="1:3" x14ac:dyDescent="0.3">
      <c r="A94" s="3">
        <v>1991</v>
      </c>
      <c r="B94" s="3">
        <v>36464</v>
      </c>
      <c r="C94" s="3">
        <v>16011</v>
      </c>
    </row>
    <row r="95" spans="1:3" x14ac:dyDescent="0.3">
      <c r="A95" s="3">
        <v>1992</v>
      </c>
      <c r="B95" s="3">
        <v>37241</v>
      </c>
      <c r="C95" s="3">
        <v>16618</v>
      </c>
    </row>
    <row r="96" spans="1:3" x14ac:dyDescent="0.3">
      <c r="A96" s="3">
        <v>1993</v>
      </c>
      <c r="B96" s="3">
        <v>37762</v>
      </c>
      <c r="C96" s="3">
        <v>16293</v>
      </c>
    </row>
    <row r="97" spans="1:3" x14ac:dyDescent="0.3">
      <c r="A97" s="3">
        <v>1994</v>
      </c>
      <c r="B97" s="3">
        <v>38808</v>
      </c>
      <c r="C97" s="3">
        <v>15577</v>
      </c>
    </row>
    <row r="98" spans="1:3" x14ac:dyDescent="0.3">
      <c r="A98" s="3">
        <v>1995</v>
      </c>
      <c r="B98" s="3">
        <v>39391</v>
      </c>
      <c r="C98" s="3">
        <v>15837</v>
      </c>
    </row>
    <row r="99" spans="1:3" x14ac:dyDescent="0.3">
      <c r="A99" s="3">
        <v>1996</v>
      </c>
      <c r="B99" s="3">
        <v>40414</v>
      </c>
      <c r="C99" s="3">
        <v>15490</v>
      </c>
    </row>
    <row r="100" spans="1:3" x14ac:dyDescent="0.3">
      <c r="A100" s="3">
        <v>1997</v>
      </c>
      <c r="B100" s="3">
        <v>41723</v>
      </c>
      <c r="C100" s="3">
        <v>16141</v>
      </c>
    </row>
    <row r="101" spans="1:3" x14ac:dyDescent="0.3">
      <c r="A101" s="3">
        <v>1998</v>
      </c>
      <c r="B101" s="3">
        <v>43073</v>
      </c>
      <c r="C101" s="3">
        <v>15880</v>
      </c>
    </row>
    <row r="102" spans="1:3" x14ac:dyDescent="0.3">
      <c r="A102" s="3">
        <v>1999</v>
      </c>
      <c r="B102" s="3">
        <v>44576</v>
      </c>
      <c r="C102" s="3">
        <v>14644</v>
      </c>
    </row>
    <row r="103" spans="1:3" x14ac:dyDescent="0.3">
      <c r="A103" s="3">
        <v>2000</v>
      </c>
      <c r="B103" s="3">
        <v>45887</v>
      </c>
      <c r="C103" s="3">
        <v>14904</v>
      </c>
    </row>
    <row r="104" spans="1:3" x14ac:dyDescent="0.3">
      <c r="A104" s="3">
        <v>2001</v>
      </c>
      <c r="B104" s="3">
        <v>45878</v>
      </c>
      <c r="C104" s="3">
        <v>15143</v>
      </c>
    </row>
    <row r="105" spans="1:3" x14ac:dyDescent="0.3">
      <c r="A105" s="3">
        <v>2002</v>
      </c>
      <c r="B105" s="3">
        <v>46267</v>
      </c>
      <c r="C105" s="3">
        <v>13537</v>
      </c>
    </row>
    <row r="106" spans="1:3" x14ac:dyDescent="0.3">
      <c r="A106" s="3">
        <v>2003</v>
      </c>
      <c r="B106" s="3">
        <v>47158</v>
      </c>
      <c r="C106" s="3">
        <v>12279</v>
      </c>
    </row>
    <row r="107" spans="1:3" x14ac:dyDescent="0.3">
      <c r="A107" s="3">
        <v>2004</v>
      </c>
      <c r="B107" s="3">
        <v>48493</v>
      </c>
      <c r="C107" s="3">
        <v>14275</v>
      </c>
    </row>
    <row r="108" spans="1:3" x14ac:dyDescent="0.3">
      <c r="A108" s="3">
        <v>2005</v>
      </c>
      <c r="B108" s="3">
        <v>49655</v>
      </c>
      <c r="C108" s="3">
        <v>15468</v>
      </c>
    </row>
    <row r="109" spans="1:3" x14ac:dyDescent="0.3">
      <c r="A109" s="3">
        <v>2006</v>
      </c>
      <c r="B109" s="3">
        <v>50490</v>
      </c>
      <c r="C109" s="3">
        <v>16727</v>
      </c>
    </row>
    <row r="110" spans="1:3" x14ac:dyDescent="0.3">
      <c r="A110" s="3">
        <v>2007</v>
      </c>
      <c r="B110" s="3">
        <v>50902</v>
      </c>
      <c r="C110" s="3">
        <v>17790</v>
      </c>
    </row>
    <row r="111" spans="1:3" x14ac:dyDescent="0.3">
      <c r="A111" s="3">
        <v>2008</v>
      </c>
      <c r="B111" s="3">
        <v>50276</v>
      </c>
      <c r="C111" s="3">
        <v>18332</v>
      </c>
    </row>
    <row r="112" spans="1:3" x14ac:dyDescent="0.3">
      <c r="A112" s="3">
        <v>2009</v>
      </c>
      <c r="B112" s="3">
        <v>48453</v>
      </c>
      <c r="C112" s="3">
        <v>17442</v>
      </c>
    </row>
    <row r="113" spans="1:3" x14ac:dyDescent="0.3">
      <c r="A113" s="3">
        <v>2010</v>
      </c>
      <c r="B113" s="3">
        <v>49267</v>
      </c>
      <c r="C113" s="3">
        <v>17204</v>
      </c>
    </row>
    <row r="114" spans="1:3" x14ac:dyDescent="0.3">
      <c r="A114" s="3">
        <v>2011</v>
      </c>
      <c r="B114" s="3">
        <v>49675</v>
      </c>
      <c r="C114" s="3">
        <v>17746</v>
      </c>
    </row>
    <row r="115" spans="1:3" x14ac:dyDescent="0.3">
      <c r="A115" s="3">
        <v>2012</v>
      </c>
      <c r="B115" s="3">
        <v>50394</v>
      </c>
      <c r="C115" s="3">
        <v>18549</v>
      </c>
    </row>
    <row r="116" spans="1:3" x14ac:dyDescent="0.3">
      <c r="A116" s="3">
        <v>2013</v>
      </c>
      <c r="B116" s="3">
        <v>50863</v>
      </c>
      <c r="C116" s="3">
        <v>21429</v>
      </c>
    </row>
    <row r="117" spans="1:3" x14ac:dyDescent="0.3">
      <c r="A117" s="3">
        <v>2014</v>
      </c>
      <c r="B117" s="3">
        <v>51664</v>
      </c>
      <c r="C117" s="3">
        <v>20317</v>
      </c>
    </row>
    <row r="118" spans="1:3" x14ac:dyDescent="0.3">
      <c r="A118" s="3">
        <v>2015</v>
      </c>
      <c r="B118" s="3">
        <v>52591</v>
      </c>
      <c r="C118" s="3">
        <v>18802</v>
      </c>
    </row>
    <row r="119" spans="1:3" x14ac:dyDescent="0.3">
      <c r="A119" s="3">
        <v>2016</v>
      </c>
      <c r="B119" s="3">
        <v>53015</v>
      </c>
      <c r="C119" s="3">
        <v>15219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9"/>
  <sheetViews>
    <sheetView workbookViewId="0"/>
  </sheetViews>
  <sheetFormatPr defaultColWidth="7.69921875" defaultRowHeight="15.6" x14ac:dyDescent="0.3"/>
  <cols>
    <col min="1" max="16384" width="7.69921875" style="3"/>
  </cols>
  <sheetData>
    <row r="1" spans="1:3" x14ac:dyDescent="0.3">
      <c r="A1" s="19" t="s">
        <v>212</v>
      </c>
      <c r="B1" s="3" t="s">
        <v>265</v>
      </c>
      <c r="C1" s="3" t="s">
        <v>266</v>
      </c>
    </row>
    <row r="2" spans="1:3" x14ac:dyDescent="0.3">
      <c r="A2" s="3" t="s">
        <v>210</v>
      </c>
      <c r="B2" s="3" t="s">
        <v>119</v>
      </c>
      <c r="C2" s="3" t="s">
        <v>211</v>
      </c>
    </row>
    <row r="3" spans="1:3" x14ac:dyDescent="0.3">
      <c r="A3" s="3">
        <v>1900</v>
      </c>
      <c r="B3" s="3">
        <v>6252</v>
      </c>
      <c r="C3" s="3">
        <v>885</v>
      </c>
    </row>
    <row r="4" spans="1:3" x14ac:dyDescent="0.3">
      <c r="A4" s="3">
        <v>1901</v>
      </c>
      <c r="B4" s="3">
        <v>6822</v>
      </c>
      <c r="C4" s="3">
        <v>848</v>
      </c>
    </row>
    <row r="5" spans="1:3" x14ac:dyDescent="0.3">
      <c r="A5" s="3">
        <v>1902</v>
      </c>
      <c r="B5" s="3">
        <v>6756</v>
      </c>
      <c r="C5" s="3">
        <v>793</v>
      </c>
    </row>
    <row r="6" spans="1:3" x14ac:dyDescent="0.3">
      <c r="A6" s="3">
        <v>1903</v>
      </c>
      <c r="B6" s="3">
        <v>6955</v>
      </c>
      <c r="C6" s="3">
        <v>848</v>
      </c>
    </row>
    <row r="7" spans="1:3" x14ac:dyDescent="0.3">
      <c r="A7" s="3">
        <v>1904</v>
      </c>
      <c r="B7" s="3">
        <v>6739</v>
      </c>
      <c r="C7" s="3">
        <v>857</v>
      </c>
    </row>
    <row r="8" spans="1:3" x14ac:dyDescent="0.3">
      <c r="A8" s="3">
        <v>1905</v>
      </c>
      <c r="B8" s="3">
        <v>7094</v>
      </c>
      <c r="C8" s="3">
        <v>866</v>
      </c>
    </row>
    <row r="9" spans="1:3" x14ac:dyDescent="0.3">
      <c r="A9" s="3">
        <v>1906</v>
      </c>
      <c r="B9" s="3">
        <v>7762</v>
      </c>
      <c r="C9" s="3">
        <v>857</v>
      </c>
    </row>
    <row r="10" spans="1:3" x14ac:dyDescent="0.3">
      <c r="A10" s="3">
        <v>1907</v>
      </c>
      <c r="B10" s="3">
        <v>7740</v>
      </c>
      <c r="C10" s="3">
        <v>829</v>
      </c>
    </row>
    <row r="11" spans="1:3" x14ac:dyDescent="0.3">
      <c r="A11" s="3">
        <v>1908</v>
      </c>
      <c r="B11" s="3">
        <v>6970</v>
      </c>
      <c r="C11" s="3">
        <v>811</v>
      </c>
    </row>
    <row r="12" spans="1:3" x14ac:dyDescent="0.3">
      <c r="A12" s="3">
        <v>1909</v>
      </c>
      <c r="B12" s="3">
        <v>7668</v>
      </c>
      <c r="C12" s="3">
        <v>811</v>
      </c>
    </row>
    <row r="13" spans="1:3" x14ac:dyDescent="0.3">
      <c r="A13" s="3">
        <v>1910</v>
      </c>
      <c r="B13" s="3">
        <v>7586</v>
      </c>
      <c r="C13" s="3">
        <v>802</v>
      </c>
    </row>
    <row r="14" spans="1:3" x14ac:dyDescent="0.3">
      <c r="A14" s="3">
        <v>1911</v>
      </c>
      <c r="B14" s="3">
        <v>7711</v>
      </c>
      <c r="C14" s="3">
        <v>765</v>
      </c>
    </row>
    <row r="15" spans="1:3" x14ac:dyDescent="0.3">
      <c r="A15" s="3">
        <v>1912</v>
      </c>
      <c r="B15" s="3">
        <v>7948</v>
      </c>
      <c r="C15" s="3">
        <v>820</v>
      </c>
    </row>
    <row r="16" spans="1:3" x14ac:dyDescent="0.3">
      <c r="A16" s="3">
        <v>1913</v>
      </c>
      <c r="B16" s="3">
        <v>8101</v>
      </c>
      <c r="C16" s="3">
        <v>839</v>
      </c>
    </row>
    <row r="17" spans="1:3" x14ac:dyDescent="0.3">
      <c r="A17" s="3">
        <v>1914</v>
      </c>
      <c r="B17" s="3">
        <v>7334</v>
      </c>
      <c r="C17" s="3">
        <v>968</v>
      </c>
    </row>
    <row r="18" spans="1:3" x14ac:dyDescent="0.3">
      <c r="A18" s="3">
        <v>1915</v>
      </c>
      <c r="B18" s="3">
        <v>7434</v>
      </c>
      <c r="C18" s="3">
        <v>968</v>
      </c>
    </row>
    <row r="19" spans="1:3" x14ac:dyDescent="0.3">
      <c r="A19" s="3">
        <v>1916</v>
      </c>
      <c r="B19" s="3">
        <v>8342</v>
      </c>
      <c r="C19" s="3">
        <v>903</v>
      </c>
    </row>
    <row r="20" spans="1:3" x14ac:dyDescent="0.3">
      <c r="A20" s="3">
        <v>1917</v>
      </c>
      <c r="B20" s="3">
        <v>8020</v>
      </c>
      <c r="C20" s="3">
        <v>940</v>
      </c>
    </row>
    <row r="21" spans="1:3" x14ac:dyDescent="0.3">
      <c r="A21" s="3">
        <v>1918</v>
      </c>
      <c r="B21" s="3">
        <v>8648</v>
      </c>
      <c r="C21" s="3">
        <v>977</v>
      </c>
    </row>
    <row r="22" spans="1:3" x14ac:dyDescent="0.3">
      <c r="A22" s="3">
        <v>1919</v>
      </c>
      <c r="B22" s="3">
        <v>8681</v>
      </c>
      <c r="C22" s="3">
        <v>940</v>
      </c>
    </row>
    <row r="23" spans="1:3" x14ac:dyDescent="0.3">
      <c r="A23" s="3">
        <v>1920</v>
      </c>
      <c r="B23" s="3">
        <v>8485</v>
      </c>
      <c r="C23" s="3">
        <v>912</v>
      </c>
    </row>
    <row r="24" spans="1:3" x14ac:dyDescent="0.3">
      <c r="A24" s="3">
        <v>1921</v>
      </c>
      <c r="B24" s="3">
        <v>8134</v>
      </c>
      <c r="C24" s="3">
        <v>885</v>
      </c>
    </row>
    <row r="25" spans="1:3" x14ac:dyDescent="0.3">
      <c r="A25" s="3">
        <v>1922</v>
      </c>
      <c r="B25" s="3">
        <v>8466</v>
      </c>
      <c r="C25" s="3">
        <v>958</v>
      </c>
    </row>
    <row r="26" spans="1:3" x14ac:dyDescent="0.3">
      <c r="A26" s="3">
        <v>1923</v>
      </c>
      <c r="B26" s="3">
        <v>9420</v>
      </c>
      <c r="C26" s="3">
        <v>1005</v>
      </c>
    </row>
    <row r="27" spans="1:3" x14ac:dyDescent="0.3">
      <c r="A27" s="3">
        <v>1924</v>
      </c>
      <c r="B27" s="3">
        <v>9525</v>
      </c>
      <c r="C27" s="3">
        <v>1041</v>
      </c>
    </row>
    <row r="28" spans="1:3" x14ac:dyDescent="0.3">
      <c r="A28" s="3">
        <v>1925</v>
      </c>
      <c r="B28" s="3">
        <v>9601</v>
      </c>
      <c r="C28" s="3">
        <v>1097</v>
      </c>
    </row>
    <row r="29" spans="1:3" x14ac:dyDescent="0.3">
      <c r="A29" s="3">
        <v>1926</v>
      </c>
      <c r="B29" s="3">
        <v>10090</v>
      </c>
      <c r="C29" s="3">
        <v>1161</v>
      </c>
    </row>
    <row r="30" spans="1:3" x14ac:dyDescent="0.3">
      <c r="A30" s="3">
        <v>1927</v>
      </c>
      <c r="B30" s="3">
        <v>10050</v>
      </c>
      <c r="C30" s="3">
        <v>1180</v>
      </c>
    </row>
    <row r="31" spans="1:3" x14ac:dyDescent="0.3">
      <c r="A31" s="3">
        <v>1928</v>
      </c>
      <c r="B31" s="3">
        <v>10040</v>
      </c>
      <c r="C31" s="3">
        <v>1373</v>
      </c>
    </row>
    <row r="32" spans="1:3" x14ac:dyDescent="0.3">
      <c r="A32" s="3">
        <v>1929</v>
      </c>
      <c r="B32" s="3">
        <v>10543</v>
      </c>
      <c r="C32" s="3">
        <v>1410</v>
      </c>
    </row>
    <row r="33" spans="1:3" x14ac:dyDescent="0.3">
      <c r="A33" s="3">
        <v>1930</v>
      </c>
      <c r="B33" s="3">
        <v>9490</v>
      </c>
      <c r="C33" s="3">
        <v>1401</v>
      </c>
    </row>
    <row r="34" spans="1:3" x14ac:dyDescent="0.3">
      <c r="A34" s="3">
        <v>1931</v>
      </c>
      <c r="B34" s="3">
        <v>8864</v>
      </c>
      <c r="C34" s="3">
        <v>1392</v>
      </c>
    </row>
    <row r="35" spans="1:3" x14ac:dyDescent="0.3">
      <c r="A35" s="3">
        <v>1932</v>
      </c>
      <c r="B35" s="3">
        <v>7525</v>
      </c>
      <c r="C35" s="3">
        <v>1263</v>
      </c>
    </row>
    <row r="36" spans="1:3" x14ac:dyDescent="0.3">
      <c r="A36" s="3">
        <v>1933</v>
      </c>
      <c r="B36" s="3">
        <v>7270</v>
      </c>
      <c r="C36" s="3">
        <v>1401</v>
      </c>
    </row>
    <row r="37" spans="1:3" x14ac:dyDescent="0.3">
      <c r="A37" s="3">
        <v>1934</v>
      </c>
      <c r="B37" s="3">
        <v>7876</v>
      </c>
      <c r="C37" s="3">
        <v>1456</v>
      </c>
    </row>
    <row r="38" spans="1:3" x14ac:dyDescent="0.3">
      <c r="A38" s="3">
        <v>1935</v>
      </c>
      <c r="B38" s="3">
        <v>8850</v>
      </c>
      <c r="C38" s="3">
        <v>1733</v>
      </c>
    </row>
    <row r="39" spans="1:3" x14ac:dyDescent="0.3">
      <c r="A39" s="3">
        <v>1936</v>
      </c>
      <c r="B39" s="3">
        <v>9718</v>
      </c>
      <c r="C39" s="3">
        <v>1871</v>
      </c>
    </row>
    <row r="40" spans="1:3" x14ac:dyDescent="0.3">
      <c r="A40" s="3">
        <v>1937</v>
      </c>
      <c r="B40" s="3">
        <v>10450</v>
      </c>
      <c r="C40" s="3">
        <v>1862</v>
      </c>
    </row>
    <row r="41" spans="1:3" x14ac:dyDescent="0.3">
      <c r="A41" s="3">
        <v>1938</v>
      </c>
      <c r="B41" s="3">
        <v>9797</v>
      </c>
      <c r="C41" s="3">
        <v>2055</v>
      </c>
    </row>
    <row r="42" spans="1:3" x14ac:dyDescent="0.3">
      <c r="A42" s="3">
        <v>1939</v>
      </c>
      <c r="B42" s="3">
        <v>10459</v>
      </c>
      <c r="C42" s="3">
        <v>2175</v>
      </c>
    </row>
    <row r="43" spans="1:3" x14ac:dyDescent="0.3">
      <c r="A43" s="3">
        <v>1940</v>
      </c>
      <c r="B43" s="3">
        <v>11307</v>
      </c>
      <c r="C43" s="3">
        <v>2286</v>
      </c>
    </row>
    <row r="44" spans="1:3" x14ac:dyDescent="0.3">
      <c r="A44" s="3">
        <v>1941</v>
      </c>
      <c r="B44" s="3">
        <v>12844</v>
      </c>
      <c r="C44" s="3">
        <v>2221</v>
      </c>
    </row>
    <row r="45" spans="1:3" x14ac:dyDescent="0.3">
      <c r="A45" s="3">
        <v>1942</v>
      </c>
      <c r="B45" s="3">
        <v>14175</v>
      </c>
      <c r="C45" s="3">
        <v>1917</v>
      </c>
    </row>
    <row r="46" spans="1:3" x14ac:dyDescent="0.3">
      <c r="A46" s="3">
        <v>1943</v>
      </c>
      <c r="B46" s="3">
        <v>15392</v>
      </c>
      <c r="C46" s="3">
        <v>2120</v>
      </c>
    </row>
    <row r="47" spans="1:3" x14ac:dyDescent="0.3">
      <c r="A47" s="3">
        <v>1944</v>
      </c>
      <c r="B47" s="3">
        <v>16401</v>
      </c>
      <c r="C47" s="3">
        <v>2286</v>
      </c>
    </row>
    <row r="48" spans="1:3" x14ac:dyDescent="0.3">
      <c r="A48" s="3">
        <v>1945</v>
      </c>
      <c r="B48" s="3">
        <v>15992</v>
      </c>
      <c r="C48" s="3">
        <v>2783</v>
      </c>
    </row>
    <row r="49" spans="1:3" x14ac:dyDescent="0.3">
      <c r="A49" s="3">
        <v>1946</v>
      </c>
      <c r="B49" s="3">
        <v>14471</v>
      </c>
      <c r="C49" s="3">
        <v>3189</v>
      </c>
    </row>
    <row r="50" spans="1:3" x14ac:dyDescent="0.3">
      <c r="A50" s="3">
        <v>1947</v>
      </c>
      <c r="B50" s="3">
        <v>14057</v>
      </c>
      <c r="C50" s="3">
        <v>3115</v>
      </c>
    </row>
    <row r="51" spans="1:3" x14ac:dyDescent="0.3">
      <c r="A51" s="3">
        <v>1948</v>
      </c>
      <c r="B51" s="3">
        <v>14559</v>
      </c>
      <c r="C51" s="3">
        <v>3696</v>
      </c>
    </row>
    <row r="52" spans="1:3" x14ac:dyDescent="0.3">
      <c r="A52" s="3">
        <v>1949</v>
      </c>
      <c r="B52" s="3">
        <v>14112</v>
      </c>
      <c r="C52" s="3">
        <v>3751</v>
      </c>
    </row>
    <row r="53" spans="1:3" x14ac:dyDescent="0.3">
      <c r="A53" s="3">
        <v>1950</v>
      </c>
      <c r="B53" s="3">
        <v>15241</v>
      </c>
      <c r="C53" s="3">
        <v>4055</v>
      </c>
    </row>
    <row r="54" spans="1:3" x14ac:dyDescent="0.3">
      <c r="A54" s="3">
        <v>1951</v>
      </c>
      <c r="B54" s="3">
        <v>16126</v>
      </c>
      <c r="C54" s="3">
        <v>4384</v>
      </c>
    </row>
    <row r="55" spans="1:3" x14ac:dyDescent="0.3">
      <c r="A55" s="3">
        <v>1952</v>
      </c>
      <c r="B55" s="3">
        <v>16443</v>
      </c>
      <c r="C55" s="3">
        <v>4651</v>
      </c>
    </row>
    <row r="56" spans="1:3" x14ac:dyDescent="0.3">
      <c r="A56" s="3">
        <v>1953</v>
      </c>
      <c r="B56" s="3">
        <v>16917</v>
      </c>
      <c r="C56" s="3">
        <v>4753</v>
      </c>
    </row>
    <row r="57" spans="1:3" x14ac:dyDescent="0.3">
      <c r="A57" s="3">
        <v>1954</v>
      </c>
      <c r="B57" s="3">
        <v>16513</v>
      </c>
      <c r="C57" s="3">
        <v>5024</v>
      </c>
    </row>
    <row r="58" spans="1:3" x14ac:dyDescent="0.3">
      <c r="A58" s="3">
        <v>1955</v>
      </c>
      <c r="B58" s="3">
        <v>17370</v>
      </c>
      <c r="C58" s="3">
        <v>5086</v>
      </c>
    </row>
    <row r="59" spans="1:3" x14ac:dyDescent="0.3">
      <c r="A59" s="3">
        <v>1956</v>
      </c>
      <c r="B59" s="3">
        <v>17398</v>
      </c>
      <c r="C59" s="3">
        <v>5298</v>
      </c>
    </row>
    <row r="60" spans="1:3" x14ac:dyDescent="0.3">
      <c r="A60" s="3">
        <v>1957</v>
      </c>
      <c r="B60" s="3">
        <v>17407</v>
      </c>
      <c r="C60" s="3">
        <v>5649</v>
      </c>
    </row>
    <row r="61" spans="1:3" x14ac:dyDescent="0.3">
      <c r="A61" s="3">
        <v>1958</v>
      </c>
      <c r="B61" s="3">
        <v>16945</v>
      </c>
      <c r="C61" s="3">
        <v>5687</v>
      </c>
    </row>
    <row r="62" spans="1:3" x14ac:dyDescent="0.3">
      <c r="A62" s="3">
        <v>1959</v>
      </c>
      <c r="B62" s="3">
        <v>17901</v>
      </c>
      <c r="C62" s="3">
        <v>5881</v>
      </c>
    </row>
    <row r="63" spans="1:3" x14ac:dyDescent="0.3">
      <c r="A63" s="3">
        <v>1960</v>
      </c>
      <c r="B63" s="3">
        <v>18058</v>
      </c>
      <c r="C63" s="3">
        <v>5707</v>
      </c>
    </row>
    <row r="64" spans="1:3" x14ac:dyDescent="0.3">
      <c r="A64" s="3">
        <v>1961</v>
      </c>
      <c r="B64" s="3">
        <v>18175</v>
      </c>
      <c r="C64" s="3">
        <v>5727</v>
      </c>
    </row>
    <row r="65" spans="1:3" x14ac:dyDescent="0.3">
      <c r="A65" s="3">
        <v>1962</v>
      </c>
      <c r="B65" s="3">
        <v>18977</v>
      </c>
      <c r="C65" s="3">
        <v>5789</v>
      </c>
    </row>
    <row r="66" spans="1:3" x14ac:dyDescent="0.3">
      <c r="A66" s="3">
        <v>1963</v>
      </c>
      <c r="B66" s="3">
        <v>19515</v>
      </c>
      <c r="C66" s="3">
        <v>6166</v>
      </c>
    </row>
    <row r="67" spans="1:3" x14ac:dyDescent="0.3">
      <c r="A67" s="3">
        <v>1964</v>
      </c>
      <c r="B67" s="3">
        <v>20360</v>
      </c>
      <c r="C67" s="3">
        <v>6538</v>
      </c>
    </row>
    <row r="68" spans="1:3" x14ac:dyDescent="0.3">
      <c r="A68" s="3">
        <v>1965</v>
      </c>
      <c r="B68" s="3">
        <v>21390</v>
      </c>
      <c r="C68" s="3">
        <v>6549</v>
      </c>
    </row>
    <row r="69" spans="1:3" x14ac:dyDescent="0.3">
      <c r="A69" s="3">
        <v>1966</v>
      </c>
      <c r="B69" s="3">
        <v>22529</v>
      </c>
      <c r="C69" s="3">
        <v>6717</v>
      </c>
    </row>
    <row r="70" spans="1:3" x14ac:dyDescent="0.3">
      <c r="A70" s="3">
        <v>1967</v>
      </c>
      <c r="B70" s="3">
        <v>22842</v>
      </c>
      <c r="C70" s="3">
        <v>6778</v>
      </c>
    </row>
    <row r="71" spans="1:3" x14ac:dyDescent="0.3">
      <c r="A71" s="3">
        <v>1968</v>
      </c>
      <c r="B71" s="3">
        <v>23692</v>
      </c>
      <c r="C71" s="3">
        <v>7148</v>
      </c>
    </row>
    <row r="72" spans="1:3" x14ac:dyDescent="0.3">
      <c r="A72" s="3">
        <v>1969</v>
      </c>
      <c r="B72" s="3">
        <v>24196</v>
      </c>
      <c r="C72" s="3">
        <v>7277</v>
      </c>
    </row>
    <row r="73" spans="1:3" x14ac:dyDescent="0.3">
      <c r="A73" s="3">
        <v>1970</v>
      </c>
      <c r="B73" s="3">
        <v>23958</v>
      </c>
      <c r="C73" s="3">
        <v>7943</v>
      </c>
    </row>
    <row r="74" spans="1:3" x14ac:dyDescent="0.3">
      <c r="A74" s="3">
        <v>1971</v>
      </c>
      <c r="B74" s="3">
        <v>24395</v>
      </c>
      <c r="C74" s="3">
        <v>7670</v>
      </c>
    </row>
    <row r="75" spans="1:3" x14ac:dyDescent="0.3">
      <c r="A75" s="3">
        <v>1972</v>
      </c>
      <c r="B75" s="3">
        <v>25415</v>
      </c>
      <c r="C75" s="3">
        <v>7792</v>
      </c>
    </row>
    <row r="76" spans="1:3" x14ac:dyDescent="0.3">
      <c r="A76" s="3">
        <v>1973</v>
      </c>
      <c r="B76" s="3">
        <v>26603</v>
      </c>
      <c r="C76" s="3">
        <v>8677</v>
      </c>
    </row>
    <row r="77" spans="1:3" x14ac:dyDescent="0.3">
      <c r="A77" s="3">
        <v>1974</v>
      </c>
      <c r="B77" s="3">
        <v>26287</v>
      </c>
      <c r="C77" s="3">
        <v>11773</v>
      </c>
    </row>
    <row r="78" spans="1:3" x14ac:dyDescent="0.3">
      <c r="A78" s="3">
        <v>1975</v>
      </c>
      <c r="B78" s="3">
        <v>25956</v>
      </c>
      <c r="C78" s="3">
        <v>11126</v>
      </c>
    </row>
    <row r="79" spans="1:3" x14ac:dyDescent="0.3">
      <c r="A79" s="3">
        <v>1976</v>
      </c>
      <c r="B79" s="3">
        <v>27059</v>
      </c>
      <c r="C79" s="3">
        <v>11093</v>
      </c>
    </row>
    <row r="80" spans="1:3" x14ac:dyDescent="0.3">
      <c r="A80" s="3">
        <v>1977</v>
      </c>
      <c r="B80" s="3">
        <v>28001</v>
      </c>
      <c r="C80" s="3">
        <v>11089</v>
      </c>
    </row>
    <row r="81" spans="1:3" x14ac:dyDescent="0.3">
      <c r="A81" s="3">
        <v>1978</v>
      </c>
      <c r="B81" s="3">
        <v>29287</v>
      </c>
      <c r="C81" s="3">
        <v>10504</v>
      </c>
    </row>
    <row r="82" spans="1:3" x14ac:dyDescent="0.3">
      <c r="A82" s="3">
        <v>1979</v>
      </c>
      <c r="B82" s="3">
        <v>29951</v>
      </c>
      <c r="C82" s="3">
        <v>11257</v>
      </c>
    </row>
    <row r="83" spans="1:3" x14ac:dyDescent="0.3">
      <c r="A83" s="3">
        <v>1980</v>
      </c>
      <c r="B83" s="3">
        <v>29613</v>
      </c>
      <c r="C83" s="3">
        <v>11355</v>
      </c>
    </row>
    <row r="84" spans="1:3" x14ac:dyDescent="0.3">
      <c r="A84" s="3">
        <v>1981</v>
      </c>
      <c r="B84" s="3">
        <v>30056</v>
      </c>
      <c r="C84" s="3">
        <v>10925</v>
      </c>
    </row>
    <row r="85" spans="1:3" x14ac:dyDescent="0.3">
      <c r="A85" s="3">
        <v>1982</v>
      </c>
      <c r="B85" s="3">
        <v>29211</v>
      </c>
      <c r="C85" s="3">
        <v>9853</v>
      </c>
    </row>
    <row r="86" spans="1:3" x14ac:dyDescent="0.3">
      <c r="A86" s="3">
        <v>1983</v>
      </c>
      <c r="B86" s="3">
        <v>30159</v>
      </c>
      <c r="C86" s="3">
        <v>9421</v>
      </c>
    </row>
    <row r="87" spans="1:3" x14ac:dyDescent="0.3">
      <c r="A87" s="3">
        <v>1984</v>
      </c>
      <c r="B87" s="3">
        <v>32076</v>
      </c>
      <c r="C87" s="3">
        <v>9274</v>
      </c>
    </row>
    <row r="88" spans="1:3" x14ac:dyDescent="0.3">
      <c r="A88" s="3">
        <v>1985</v>
      </c>
      <c r="B88" s="3">
        <v>33024</v>
      </c>
      <c r="C88" s="3">
        <v>8835</v>
      </c>
    </row>
    <row r="89" spans="1:3" x14ac:dyDescent="0.3">
      <c r="A89" s="3">
        <v>1986</v>
      </c>
      <c r="B89" s="3">
        <v>33851</v>
      </c>
      <c r="C89" s="3">
        <v>7953</v>
      </c>
    </row>
    <row r="90" spans="1:3" x14ac:dyDescent="0.3">
      <c r="A90" s="3">
        <v>1987</v>
      </c>
      <c r="B90" s="3">
        <v>34730</v>
      </c>
      <c r="C90" s="3">
        <v>7928</v>
      </c>
    </row>
    <row r="91" spans="1:3" x14ac:dyDescent="0.3">
      <c r="A91" s="3">
        <v>1988</v>
      </c>
      <c r="B91" s="3">
        <v>35865</v>
      </c>
      <c r="C91" s="3">
        <v>7993</v>
      </c>
    </row>
    <row r="92" spans="1:3" x14ac:dyDescent="0.3">
      <c r="A92" s="3">
        <v>1989</v>
      </c>
      <c r="B92" s="3">
        <v>36757</v>
      </c>
      <c r="C92" s="3">
        <v>7363</v>
      </c>
    </row>
    <row r="93" spans="1:3" x14ac:dyDescent="0.3">
      <c r="A93" s="3">
        <v>1990</v>
      </c>
      <c r="B93" s="3">
        <v>36982</v>
      </c>
      <c r="C93" s="3">
        <v>7690</v>
      </c>
    </row>
    <row r="94" spans="1:3" x14ac:dyDescent="0.3">
      <c r="A94" s="3">
        <v>1991</v>
      </c>
      <c r="B94" s="3">
        <v>36464</v>
      </c>
      <c r="C94" s="3">
        <v>7647</v>
      </c>
    </row>
    <row r="95" spans="1:3" x14ac:dyDescent="0.3">
      <c r="A95" s="3">
        <v>1992</v>
      </c>
      <c r="B95" s="3">
        <v>37241</v>
      </c>
      <c r="C95" s="3">
        <v>8460</v>
      </c>
    </row>
    <row r="96" spans="1:3" x14ac:dyDescent="0.3">
      <c r="A96" s="3">
        <v>1993</v>
      </c>
      <c r="B96" s="3">
        <v>37762</v>
      </c>
      <c r="C96" s="3">
        <v>7643</v>
      </c>
    </row>
    <row r="97" spans="1:3" x14ac:dyDescent="0.3">
      <c r="A97" s="3">
        <v>1994</v>
      </c>
      <c r="B97" s="3">
        <v>38808</v>
      </c>
      <c r="C97" s="3">
        <v>7067</v>
      </c>
    </row>
    <row r="98" spans="1:3" x14ac:dyDescent="0.3">
      <c r="A98" s="3">
        <v>1995</v>
      </c>
      <c r="B98" s="3">
        <v>39391</v>
      </c>
      <c r="C98" s="3">
        <v>7243</v>
      </c>
    </row>
    <row r="99" spans="1:3" x14ac:dyDescent="0.3">
      <c r="A99" s="3">
        <v>1996</v>
      </c>
      <c r="B99" s="3">
        <v>40414</v>
      </c>
      <c r="C99" s="3">
        <v>6951</v>
      </c>
    </row>
    <row r="100" spans="1:3" x14ac:dyDescent="0.3">
      <c r="A100" s="3">
        <v>1997</v>
      </c>
      <c r="B100" s="3">
        <v>41723</v>
      </c>
      <c r="C100" s="3">
        <v>7008</v>
      </c>
    </row>
    <row r="101" spans="1:3" x14ac:dyDescent="0.3">
      <c r="A101" s="3">
        <v>1998</v>
      </c>
      <c r="B101" s="3">
        <v>43073</v>
      </c>
      <c r="C101" s="3">
        <v>6431</v>
      </c>
    </row>
    <row r="102" spans="1:3" x14ac:dyDescent="0.3">
      <c r="A102" s="3">
        <v>1999</v>
      </c>
      <c r="B102" s="3">
        <v>44576</v>
      </c>
      <c r="C102" s="3">
        <v>6554</v>
      </c>
    </row>
    <row r="103" spans="1:3" x14ac:dyDescent="0.3">
      <c r="A103" s="3">
        <v>2000</v>
      </c>
      <c r="B103" s="3">
        <v>45887</v>
      </c>
      <c r="C103" s="3">
        <v>7927</v>
      </c>
    </row>
    <row r="104" spans="1:3" x14ac:dyDescent="0.3">
      <c r="A104" s="3">
        <v>2001</v>
      </c>
      <c r="B104" s="3">
        <v>45878</v>
      </c>
      <c r="C104" s="3">
        <v>7500</v>
      </c>
    </row>
    <row r="105" spans="1:3" x14ac:dyDescent="0.3">
      <c r="A105" s="3">
        <v>2002</v>
      </c>
      <c r="B105" s="3">
        <v>46267</v>
      </c>
      <c r="C105" s="3">
        <v>7122</v>
      </c>
    </row>
    <row r="106" spans="1:3" x14ac:dyDescent="0.3">
      <c r="A106" s="3">
        <v>2003</v>
      </c>
      <c r="B106" s="3">
        <v>47158</v>
      </c>
      <c r="C106" s="3">
        <v>6740</v>
      </c>
    </row>
    <row r="107" spans="1:3" x14ac:dyDescent="0.3">
      <c r="A107" s="3">
        <v>2004</v>
      </c>
      <c r="B107" s="3">
        <v>48493</v>
      </c>
      <c r="C107" s="3">
        <v>8580</v>
      </c>
    </row>
    <row r="108" spans="1:3" x14ac:dyDescent="0.3">
      <c r="A108" s="3">
        <v>2005</v>
      </c>
      <c r="B108" s="3">
        <v>49655</v>
      </c>
      <c r="C108" s="3">
        <v>10725</v>
      </c>
    </row>
    <row r="109" spans="1:3" x14ac:dyDescent="0.3">
      <c r="A109" s="3">
        <v>2006</v>
      </c>
      <c r="B109" s="3">
        <v>50490</v>
      </c>
      <c r="C109" s="3">
        <v>12307</v>
      </c>
    </row>
    <row r="110" spans="1:3" x14ac:dyDescent="0.3">
      <c r="A110" s="3">
        <v>2007</v>
      </c>
      <c r="B110" s="3">
        <v>50902</v>
      </c>
      <c r="C110" s="3">
        <v>13677</v>
      </c>
    </row>
    <row r="111" spans="1:3" x14ac:dyDescent="0.3">
      <c r="A111" s="3">
        <v>2008</v>
      </c>
      <c r="B111" s="3">
        <v>50276</v>
      </c>
      <c r="C111" s="3">
        <v>15661</v>
      </c>
    </row>
    <row r="112" spans="1:3" x14ac:dyDescent="0.3">
      <c r="A112" s="3">
        <v>2009</v>
      </c>
      <c r="B112" s="3">
        <v>48453</v>
      </c>
      <c r="C112" s="3">
        <v>13508</v>
      </c>
    </row>
    <row r="113" spans="1:3" x14ac:dyDescent="0.3">
      <c r="A113" s="3">
        <v>2010</v>
      </c>
      <c r="B113" s="3">
        <v>49267</v>
      </c>
      <c r="C113" s="3">
        <v>16161</v>
      </c>
    </row>
    <row r="114" spans="1:3" x14ac:dyDescent="0.3">
      <c r="A114" s="3">
        <v>2011</v>
      </c>
      <c r="B114" s="3">
        <v>49675</v>
      </c>
      <c r="C114" s="3">
        <v>17746</v>
      </c>
    </row>
    <row r="115" spans="1:3" x14ac:dyDescent="0.3">
      <c r="A115" s="3">
        <v>2012</v>
      </c>
      <c r="B115" s="3">
        <v>50394</v>
      </c>
      <c r="C115" s="3">
        <v>17752</v>
      </c>
    </row>
    <row r="116" spans="1:3" x14ac:dyDescent="0.3">
      <c r="A116" s="3">
        <v>2013</v>
      </c>
      <c r="B116" s="3">
        <v>50863</v>
      </c>
      <c r="C116" s="3">
        <v>18795</v>
      </c>
    </row>
    <row r="117" spans="1:3" x14ac:dyDescent="0.3">
      <c r="A117" s="3">
        <v>2014</v>
      </c>
      <c r="B117" s="3">
        <v>51664</v>
      </c>
      <c r="C117" s="3">
        <v>17568</v>
      </c>
    </row>
    <row r="118" spans="1:3" x14ac:dyDescent="0.3">
      <c r="A118" s="3">
        <v>2015</v>
      </c>
      <c r="B118" s="3">
        <v>52591</v>
      </c>
      <c r="C118" s="3">
        <v>16257</v>
      </c>
    </row>
    <row r="119" spans="1:3" x14ac:dyDescent="0.3">
      <c r="A119" s="3">
        <v>2016</v>
      </c>
      <c r="B119" s="3">
        <v>53015</v>
      </c>
      <c r="C119" s="3">
        <v>13159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0"/>
  <sheetViews>
    <sheetView workbookViewId="0"/>
  </sheetViews>
  <sheetFormatPr defaultColWidth="9" defaultRowHeight="15.6" x14ac:dyDescent="0.3"/>
  <cols>
    <col min="1" max="1" width="9" style="3"/>
    <col min="2" max="2" width="20" style="3" bestFit="1" customWidth="1"/>
    <col min="3" max="3" width="17.8984375" style="3" bestFit="1" customWidth="1"/>
    <col min="4" max="16384" width="9" style="3"/>
  </cols>
  <sheetData>
    <row r="1" spans="1:3" x14ac:dyDescent="0.3">
      <c r="A1" s="3" t="s">
        <v>0</v>
      </c>
      <c r="B1" s="3" t="s">
        <v>101</v>
      </c>
    </row>
    <row r="3" spans="1:3" x14ac:dyDescent="0.3">
      <c r="B3" s="1" t="s">
        <v>102</v>
      </c>
      <c r="C3" s="1" t="s">
        <v>103</v>
      </c>
    </row>
    <row r="4" spans="1:3" x14ac:dyDescent="0.3">
      <c r="A4" s="3" t="s">
        <v>213</v>
      </c>
      <c r="B4" s="1">
        <f>+'Source Fig4 2011Bench'!C3/'Source Fig4 2011Bench'!B3</f>
        <v>0.33317338451695455</v>
      </c>
      <c r="C4" s="1">
        <f>+'Source Fig4 multiple bench'!C3/'Source Fig4 multiple bench'!B3</f>
        <v>0.14155470249520152</v>
      </c>
    </row>
    <row r="5" spans="1:3" x14ac:dyDescent="0.3">
      <c r="A5" s="3" t="s">
        <v>214</v>
      </c>
      <c r="B5" s="1">
        <f>+'Source Fig4 2011Bench'!C4/'Source Fig4 2011Bench'!B4</f>
        <v>0.29258282028730576</v>
      </c>
      <c r="C5" s="1">
        <f>+'Source Fig4 multiple bench'!C4/'Source Fig4 multiple bench'!B4</f>
        <v>0.12430372324831428</v>
      </c>
    </row>
    <row r="6" spans="1:3" x14ac:dyDescent="0.3">
      <c r="A6" s="3" t="s">
        <v>215</v>
      </c>
      <c r="B6" s="1">
        <f>+'Source Fig4 2011Bench'!C5/'Source Fig4 2011Bench'!B5</f>
        <v>0.27619893428063941</v>
      </c>
      <c r="C6" s="1">
        <f>+'Source Fig4 multiple bench'!C5/'Source Fig4 multiple bench'!B5</f>
        <v>0.11737714624037893</v>
      </c>
    </row>
    <row r="7" spans="1:3" x14ac:dyDescent="0.3">
      <c r="A7" s="3" t="s">
        <v>216</v>
      </c>
      <c r="B7" s="1">
        <f>+'Source Fig4 2011Bench'!C6/'Source Fig4 2011Bench'!B6</f>
        <v>0.2869877785765636</v>
      </c>
      <c r="C7" s="1">
        <f>+'Source Fig4 multiple bench'!C6/'Source Fig4 multiple bench'!B6</f>
        <v>0.12192667145938174</v>
      </c>
    </row>
    <row r="8" spans="1:3" x14ac:dyDescent="0.3">
      <c r="A8" s="3" t="s">
        <v>217</v>
      </c>
      <c r="B8" s="1">
        <f>+'Source Fig4 2011Bench'!C7/'Source Fig4 2011Bench'!B7</f>
        <v>0.29945095711529901</v>
      </c>
      <c r="C8" s="1">
        <f>+'Source Fig4 multiple bench'!C7/'Source Fig4 multiple bench'!B7</f>
        <v>0.12717020329425729</v>
      </c>
    </row>
    <row r="9" spans="1:3" x14ac:dyDescent="0.3">
      <c r="A9" s="3" t="s">
        <v>218</v>
      </c>
      <c r="B9" s="1">
        <f>+'Source Fig4 2011Bench'!C8/'Source Fig4 2011Bench'!B8</f>
        <v>0.28742599379757544</v>
      </c>
      <c r="C9" s="1">
        <f>+'Source Fig4 multiple bench'!C8/'Source Fig4 multiple bench'!B8</f>
        <v>0.12207499295179025</v>
      </c>
    </row>
    <row r="10" spans="1:3" x14ac:dyDescent="0.3">
      <c r="A10" s="3" t="s">
        <v>219</v>
      </c>
      <c r="B10" s="1">
        <f>+'Source Fig4 2011Bench'!C9/'Source Fig4 2011Bench'!B9</f>
        <v>0.25998454006699306</v>
      </c>
      <c r="C10" s="1">
        <f>+'Source Fig4 multiple bench'!C9/'Source Fig4 multiple bench'!B9</f>
        <v>0.11040968822468436</v>
      </c>
    </row>
    <row r="11" spans="1:3" x14ac:dyDescent="0.3">
      <c r="A11" s="3" t="s">
        <v>220</v>
      </c>
      <c r="B11" s="1">
        <f>+'Source Fig4 2011Bench'!C10/'Source Fig4 2011Bench'!B10</f>
        <v>0.25232558139534883</v>
      </c>
      <c r="C11" s="1">
        <f>+'Source Fig4 multiple bench'!C10/'Source Fig4 multiple bench'!B10</f>
        <v>0.10710594315245478</v>
      </c>
    </row>
    <row r="12" spans="1:3" x14ac:dyDescent="0.3">
      <c r="A12" s="3" t="s">
        <v>221</v>
      </c>
      <c r="B12" s="1">
        <f>+'Source Fig4 2011Bench'!C11/'Source Fig4 2011Bench'!B11</f>
        <v>0.27388809182209467</v>
      </c>
      <c r="C12" s="1">
        <f>+'Source Fig4 multiple bench'!C11/'Source Fig4 multiple bench'!B11</f>
        <v>0.11635581061692969</v>
      </c>
    </row>
    <row r="13" spans="1:3" x14ac:dyDescent="0.3">
      <c r="A13" s="3" t="s">
        <v>222</v>
      </c>
      <c r="B13" s="1">
        <f>+'Source Fig4 2011Bench'!C12/'Source Fig4 2011Bench'!B12</f>
        <v>0.24895670318205529</v>
      </c>
      <c r="C13" s="1">
        <f>+'Source Fig4 multiple bench'!C12/'Source Fig4 multiple bench'!B12</f>
        <v>0.10576421491914449</v>
      </c>
    </row>
    <row r="14" spans="1:3" x14ac:dyDescent="0.3">
      <c r="A14" s="3" t="s">
        <v>223</v>
      </c>
      <c r="B14" s="1">
        <f>+'Source Fig4 2011Bench'!C13/'Source Fig4 2011Bench'!B13</f>
        <v>0.24874769311890324</v>
      </c>
      <c r="C14" s="1">
        <f>+'Source Fig4 multiple bench'!C13/'Source Fig4 multiple bench'!B13</f>
        <v>0.10572106511995781</v>
      </c>
    </row>
    <row r="15" spans="1:3" x14ac:dyDescent="0.3">
      <c r="A15" s="3" t="s">
        <v>224</v>
      </c>
      <c r="B15" s="1">
        <f>+'Source Fig4 2011Bench'!C14/'Source Fig4 2011Bench'!B14</f>
        <v>0.23356244326287123</v>
      </c>
      <c r="C15" s="1">
        <f>+'Source Fig4 multiple bench'!C14/'Source Fig4 multiple bench'!B14</f>
        <v>9.9208922318765394E-2</v>
      </c>
    </row>
    <row r="16" spans="1:3" x14ac:dyDescent="0.3">
      <c r="A16" s="3" t="s">
        <v>225</v>
      </c>
      <c r="B16" s="1">
        <f>+'Source Fig4 2011Bench'!C15/'Source Fig4 2011Bench'!B15</f>
        <v>0.2429542023150478</v>
      </c>
      <c r="C16" s="1">
        <f>+'Source Fig4 multiple bench'!C15/'Source Fig4 multiple bench'!B15</f>
        <v>0.10317060895822848</v>
      </c>
    </row>
    <row r="17" spans="1:3" x14ac:dyDescent="0.3">
      <c r="A17" s="3" t="s">
        <v>226</v>
      </c>
      <c r="B17" s="1">
        <f>+'Source Fig4 2011Bench'!C16/'Source Fig4 2011Bench'!B16</f>
        <v>0.24367362054067399</v>
      </c>
      <c r="C17" s="1">
        <f>+'Source Fig4 multiple bench'!C16/'Source Fig4 multiple bench'!B16</f>
        <v>0.10356746080730773</v>
      </c>
    </row>
    <row r="18" spans="1:3" x14ac:dyDescent="0.3">
      <c r="A18" s="3" t="s">
        <v>227</v>
      </c>
      <c r="B18" s="1">
        <f>+'Source Fig4 2011Bench'!C17/'Source Fig4 2011Bench'!B17</f>
        <v>0.31060812653395148</v>
      </c>
      <c r="C18" s="1">
        <f>+'Source Fig4 multiple bench'!C17/'Source Fig4 multiple bench'!B17</f>
        <v>0.13198800109080994</v>
      </c>
    </row>
    <row r="19" spans="1:3" x14ac:dyDescent="0.3">
      <c r="A19" s="3" t="s">
        <v>228</v>
      </c>
      <c r="B19" s="1">
        <f>+'Source Fig4 2011Bench'!C18/'Source Fig4 2011Bench'!B18</f>
        <v>0.3064299165994081</v>
      </c>
      <c r="C19" s="1">
        <f>+'Source Fig4 multiple bench'!C18/'Source Fig4 multiple bench'!B18</f>
        <v>0.13021253699219801</v>
      </c>
    </row>
    <row r="20" spans="1:3" x14ac:dyDescent="0.3">
      <c r="A20" s="3" t="s">
        <v>229</v>
      </c>
      <c r="B20" s="1">
        <f>+'Source Fig4 2011Bench'!C19/'Source Fig4 2011Bench'!B19</f>
        <v>0.25485495085111481</v>
      </c>
      <c r="C20" s="1">
        <f>+'Source Fig4 multiple bench'!C19/'Source Fig4 multiple bench'!B19</f>
        <v>0.10824742268041238</v>
      </c>
    </row>
    <row r="21" spans="1:3" x14ac:dyDescent="0.3">
      <c r="A21" s="3" t="s">
        <v>230</v>
      </c>
      <c r="B21" s="1">
        <f>+'Source Fig4 2011Bench'!C20/'Source Fig4 2011Bench'!B20</f>
        <v>0.2759351620947631</v>
      </c>
      <c r="C21" s="1">
        <f>+'Source Fig4 multiple bench'!C20/'Source Fig4 multiple bench'!B20</f>
        <v>0.1172069825436409</v>
      </c>
    </row>
    <row r="22" spans="1:3" x14ac:dyDescent="0.3">
      <c r="A22" s="3" t="s">
        <v>231</v>
      </c>
      <c r="B22" s="1">
        <f>+'Source Fig4 2011Bench'!C21/'Source Fig4 2011Bench'!B21</f>
        <v>0.26595744680851063</v>
      </c>
      <c r="C22" s="1">
        <f>+'Source Fig4 multiple bench'!C21/'Source Fig4 multiple bench'!B21</f>
        <v>0.1129740980573543</v>
      </c>
    </row>
    <row r="23" spans="1:3" x14ac:dyDescent="0.3">
      <c r="A23" s="3" t="s">
        <v>232</v>
      </c>
      <c r="B23" s="1">
        <f>+'Source Fig4 2011Bench'!C22/'Source Fig4 2011Bench'!B22</f>
        <v>0.25492454786314939</v>
      </c>
      <c r="C23" s="1">
        <f>+'Source Fig4 multiple bench'!C22/'Source Fig4 multiple bench'!B22</f>
        <v>0.10828245593825596</v>
      </c>
    </row>
    <row r="24" spans="1:3" x14ac:dyDescent="0.3">
      <c r="A24" s="3" t="s">
        <v>169</v>
      </c>
      <c r="B24" s="1">
        <f>+'Source Fig4 2011Bench'!C23/'Source Fig4 2011Bench'!B23</f>
        <v>0.25315262227460222</v>
      </c>
      <c r="C24" s="1">
        <f>+'Source Fig4 multiple bench'!C23/'Source Fig4 multiple bench'!B23</f>
        <v>0.10748379493223335</v>
      </c>
    </row>
    <row r="25" spans="1:3" x14ac:dyDescent="0.3">
      <c r="A25" s="3" t="s">
        <v>170</v>
      </c>
      <c r="B25" s="1">
        <f>+'Source Fig4 2011Bench'!C24/'Source Fig4 2011Bench'!B24</f>
        <v>0.2560855667568232</v>
      </c>
      <c r="C25" s="1">
        <f>+'Source Fig4 multiple bench'!C24/'Source Fig4 multiple bench'!B24</f>
        <v>0.10880255716744529</v>
      </c>
    </row>
    <row r="26" spans="1:3" x14ac:dyDescent="0.3">
      <c r="A26" s="3" t="s">
        <v>171</v>
      </c>
      <c r="B26" s="1">
        <f>+'Source Fig4 2011Bench'!C25/'Source Fig4 2011Bench'!B25</f>
        <v>0.26647767540751238</v>
      </c>
      <c r="C26" s="1">
        <f>+'Source Fig4 multiple bench'!C25/'Source Fig4 multiple bench'!B25</f>
        <v>0.11315851641861564</v>
      </c>
    </row>
    <row r="27" spans="1:3" x14ac:dyDescent="0.3">
      <c r="A27" s="3" t="s">
        <v>172</v>
      </c>
      <c r="B27" s="1">
        <f>+'Source Fig4 2011Bench'!C26/'Source Fig4 2011Bench'!B26</f>
        <v>0.25106157112526539</v>
      </c>
      <c r="C27" s="1">
        <f>+'Source Fig4 multiple bench'!C26/'Source Fig4 multiple bench'!B26</f>
        <v>0.10668789808917198</v>
      </c>
    </row>
    <row r="28" spans="1:3" x14ac:dyDescent="0.3">
      <c r="A28" s="3" t="s">
        <v>173</v>
      </c>
      <c r="B28" s="1">
        <f>+'Source Fig4 2011Bench'!C27/'Source Fig4 2011Bench'!B27</f>
        <v>0.2573228346456693</v>
      </c>
      <c r="C28" s="1">
        <f>+'Source Fig4 multiple bench'!C27/'Source Fig4 multiple bench'!B27</f>
        <v>0.10929133858267717</v>
      </c>
    </row>
    <row r="29" spans="1:3" x14ac:dyDescent="0.3">
      <c r="A29" s="3" t="s">
        <v>174</v>
      </c>
      <c r="B29" s="1">
        <f>+'Source Fig4 2011Bench'!C28/'Source Fig4 2011Bench'!B28</f>
        <v>0.26893031975835852</v>
      </c>
      <c r="C29" s="1">
        <f>+'Source Fig4 multiple bench'!C28/'Source Fig4 multiple bench'!B28</f>
        <v>0.11425893136131653</v>
      </c>
    </row>
    <row r="30" spans="1:3" x14ac:dyDescent="0.3">
      <c r="A30" s="3" t="s">
        <v>175</v>
      </c>
      <c r="B30" s="1">
        <f>+'Source Fig4 2011Bench'!C29/'Source Fig4 2011Bench'!B29</f>
        <v>0.27096134786917742</v>
      </c>
      <c r="C30" s="1">
        <f>+'Source Fig4 multiple bench'!C29/'Source Fig4 multiple bench'!B29</f>
        <v>0.11506442021803766</v>
      </c>
    </row>
    <row r="31" spans="1:3" x14ac:dyDescent="0.3">
      <c r="A31" s="3" t="s">
        <v>176</v>
      </c>
      <c r="B31" s="1">
        <f>+'Source Fig4 2011Bench'!C30/'Source Fig4 2011Bench'!B30</f>
        <v>0.27631840796019902</v>
      </c>
      <c r="C31" s="1">
        <f>+'Source Fig4 multiple bench'!C30/'Source Fig4 multiple bench'!B30</f>
        <v>0.11741293532338308</v>
      </c>
    </row>
    <row r="32" spans="1:3" x14ac:dyDescent="0.3">
      <c r="A32" s="3" t="s">
        <v>177</v>
      </c>
      <c r="B32" s="1">
        <f>+'Source Fig4 2011Bench'!C31/'Source Fig4 2011Bench'!B31</f>
        <v>0.32191235059760959</v>
      </c>
      <c r="C32" s="1">
        <f>+'Source Fig4 multiple bench'!C31/'Source Fig4 multiple bench'!B31</f>
        <v>0.13675298804780878</v>
      </c>
    </row>
    <row r="33" spans="1:3" x14ac:dyDescent="0.3">
      <c r="A33" s="3" t="s">
        <v>178</v>
      </c>
      <c r="B33" s="1">
        <f>+'Source Fig4 2011Bench'!C32/'Source Fig4 2011Bench'!B32</f>
        <v>0.31480603243858485</v>
      </c>
      <c r="C33" s="1">
        <f>+'Source Fig4 multiple bench'!C32/'Source Fig4 multiple bench'!B32</f>
        <v>0.13373802523001044</v>
      </c>
    </row>
    <row r="34" spans="1:3" x14ac:dyDescent="0.3">
      <c r="A34" s="3" t="s">
        <v>179</v>
      </c>
      <c r="B34" s="1">
        <f>+'Source Fig4 2011Bench'!C33/'Source Fig4 2011Bench'!B33</f>
        <v>0.34752370916754477</v>
      </c>
      <c r="C34" s="1">
        <f>+'Source Fig4 multiple bench'!C33/'Source Fig4 multiple bench'!B33</f>
        <v>0.1476290832455216</v>
      </c>
    </row>
    <row r="35" spans="1:3" x14ac:dyDescent="0.3">
      <c r="A35" s="3" t="s">
        <v>180</v>
      </c>
      <c r="B35" s="1">
        <f>+'Source Fig4 2011Bench'!C34/'Source Fig4 2011Bench'!B34</f>
        <v>0.36958483754512633</v>
      </c>
      <c r="C35" s="1">
        <f>+'Source Fig4 multiple bench'!C34/'Source Fig4 multiple bench'!B34</f>
        <v>0.15703971119133575</v>
      </c>
    </row>
    <row r="36" spans="1:3" x14ac:dyDescent="0.3">
      <c r="A36" s="3" t="s">
        <v>181</v>
      </c>
      <c r="B36" s="1">
        <f>+'Source Fig4 2011Bench'!C35/'Source Fig4 2011Bench'!B35</f>
        <v>0.3949501661129568</v>
      </c>
      <c r="C36" s="1">
        <f>+'Source Fig4 multiple bench'!C35/'Source Fig4 multiple bench'!B35</f>
        <v>0.16784053156146178</v>
      </c>
    </row>
    <row r="37" spans="1:3" x14ac:dyDescent="0.3">
      <c r="A37" s="3" t="s">
        <v>182</v>
      </c>
      <c r="B37" s="1">
        <f>+'Source Fig4 2011Bench'!C36/'Source Fig4 2011Bench'!B36</f>
        <v>0.45364511691884457</v>
      </c>
      <c r="C37" s="1">
        <f>+'Source Fig4 multiple bench'!C36/'Source Fig4 multiple bench'!B36</f>
        <v>0.19270976616231086</v>
      </c>
    </row>
    <row r="38" spans="1:3" x14ac:dyDescent="0.3">
      <c r="A38" s="3" t="s">
        <v>183</v>
      </c>
      <c r="B38" s="1">
        <f>+'Source Fig4 2011Bench'!C37/'Source Fig4 2011Bench'!B37</f>
        <v>0.43524631792788215</v>
      </c>
      <c r="C38" s="1">
        <f>+'Source Fig4 multiple bench'!C37/'Source Fig4 multiple bench'!B37</f>
        <v>0.18486541391569325</v>
      </c>
    </row>
    <row r="39" spans="1:3" x14ac:dyDescent="0.3">
      <c r="A39" s="3" t="s">
        <v>184</v>
      </c>
      <c r="B39" s="1">
        <f>+'Source Fig4 2011Bench'!C38/'Source Fig4 2011Bench'!B38</f>
        <v>0.46090395480225987</v>
      </c>
      <c r="C39" s="1">
        <f>+'Source Fig4 multiple bench'!C38/'Source Fig4 multiple bench'!B38</f>
        <v>0.19581920903954803</v>
      </c>
    </row>
    <row r="40" spans="1:3" x14ac:dyDescent="0.3">
      <c r="A40" s="3" t="s">
        <v>185</v>
      </c>
      <c r="B40" s="1">
        <f>+'Source Fig4 2011Bench'!C39/'Source Fig4 2011Bench'!B39</f>
        <v>0.45317966659806547</v>
      </c>
      <c r="C40" s="1">
        <f>+'Source Fig4 multiple bench'!C39/'Source Fig4 multiple bench'!B39</f>
        <v>0.192529327022021</v>
      </c>
    </row>
    <row r="41" spans="1:3" x14ac:dyDescent="0.3">
      <c r="A41" s="3" t="s">
        <v>186</v>
      </c>
      <c r="B41" s="1">
        <f>+'Source Fig4 2011Bench'!C40/'Source Fig4 2011Bench'!B40</f>
        <v>0.41933014354066983</v>
      </c>
      <c r="C41" s="1">
        <f>+'Source Fig4 multiple bench'!C40/'Source Fig4 multiple bench'!B40</f>
        <v>0.17818181818181819</v>
      </c>
    </row>
    <row r="42" spans="1:3" x14ac:dyDescent="0.3">
      <c r="A42" s="3" t="s">
        <v>187</v>
      </c>
      <c r="B42" s="1">
        <f>+'Source Fig4 2011Bench'!C41/'Source Fig4 2011Bench'!B41</f>
        <v>0.49382464019597838</v>
      </c>
      <c r="C42" s="1">
        <f>+'Source Fig4 multiple bench'!C41/'Source Fig4 multiple bench'!B41</f>
        <v>0.20975808921098296</v>
      </c>
    </row>
    <row r="43" spans="1:3" x14ac:dyDescent="0.3">
      <c r="A43" s="3" t="s">
        <v>188</v>
      </c>
      <c r="B43" s="1">
        <f>+'Source Fig4 2011Bench'!C42/'Source Fig4 2011Bench'!B42</f>
        <v>0.48953054785352329</v>
      </c>
      <c r="C43" s="1">
        <f>+'Source Fig4 multiple bench'!C42/'Source Fig4 multiple bench'!B42</f>
        <v>0.20795487140261976</v>
      </c>
    </row>
    <row r="44" spans="1:3" x14ac:dyDescent="0.3">
      <c r="A44" s="3" t="s">
        <v>189</v>
      </c>
      <c r="B44" s="1">
        <f>+'Source Fig4 2011Bench'!C43/'Source Fig4 2011Bench'!B43</f>
        <v>0.47581144423808258</v>
      </c>
      <c r="C44" s="1">
        <f>+'Source Fig4 multiple bench'!C43/'Source Fig4 multiple bench'!B43</f>
        <v>0.20217564340673919</v>
      </c>
    </row>
    <row r="45" spans="1:3" x14ac:dyDescent="0.3">
      <c r="A45" s="3" t="s">
        <v>190</v>
      </c>
      <c r="B45" s="1">
        <f>+'Source Fig4 2011Bench'!C44/'Source Fig4 2011Bench'!B44</f>
        <v>0.40703830582373091</v>
      </c>
      <c r="C45" s="1">
        <f>+'Source Fig4 multiple bench'!C44/'Source Fig4 multiple bench'!B44</f>
        <v>0.17292120834630956</v>
      </c>
    </row>
    <row r="46" spans="1:3" x14ac:dyDescent="0.3">
      <c r="A46" s="3" t="s">
        <v>191</v>
      </c>
      <c r="B46" s="1">
        <f>+'Source Fig4 2011Bench'!C45/'Source Fig4 2011Bench'!B45</f>
        <v>0.31830687830687832</v>
      </c>
      <c r="C46" s="1">
        <f>+'Source Fig4 multiple bench'!C45/'Source Fig4 multiple bench'!B45</f>
        <v>0.13523809523809524</v>
      </c>
    </row>
    <row r="47" spans="1:3" x14ac:dyDescent="0.3">
      <c r="A47" s="3" t="s">
        <v>192</v>
      </c>
      <c r="B47" s="1">
        <f>+'Source Fig4 2011Bench'!C46/'Source Fig4 2011Bench'!B46</f>
        <v>0.32419438669438672</v>
      </c>
      <c r="C47" s="1">
        <f>+'Source Fig4 multiple bench'!C46/'Source Fig4 multiple bench'!B46</f>
        <v>0.13773388773388773</v>
      </c>
    </row>
    <row r="48" spans="1:3" x14ac:dyDescent="0.3">
      <c r="A48" s="3" t="s">
        <v>193</v>
      </c>
      <c r="B48" s="1">
        <f>+'Source Fig4 2011Bench'!C47/'Source Fig4 2011Bench'!B47</f>
        <v>0.32802877873300407</v>
      </c>
      <c r="C48" s="1">
        <f>+'Source Fig4 multiple bench'!C47/'Source Fig4 multiple bench'!B47</f>
        <v>0.13938174501554784</v>
      </c>
    </row>
    <row r="49" spans="1:3" x14ac:dyDescent="0.3">
      <c r="A49" s="3" t="s">
        <v>194</v>
      </c>
      <c r="B49" s="1">
        <f>+'Source Fig4 2011Bench'!C48/'Source Fig4 2011Bench'!B48</f>
        <v>0.40970485242621313</v>
      </c>
      <c r="C49" s="1">
        <f>+'Source Fig4 multiple bench'!C48/'Source Fig4 multiple bench'!B48</f>
        <v>0.17402451225612806</v>
      </c>
    </row>
    <row r="50" spans="1:3" x14ac:dyDescent="0.3">
      <c r="A50" s="3" t="s">
        <v>195</v>
      </c>
      <c r="B50" s="1">
        <f>+'Source Fig4 2011Bench'!C49/'Source Fig4 2011Bench'!B49</f>
        <v>0.5186925575288508</v>
      </c>
      <c r="C50" s="1">
        <f>+'Source Fig4 multiple bench'!C49/'Source Fig4 multiple bench'!B49</f>
        <v>0.22037177803883629</v>
      </c>
    </row>
    <row r="51" spans="1:3" x14ac:dyDescent="0.3">
      <c r="A51" s="3" t="s">
        <v>196</v>
      </c>
      <c r="B51" s="1">
        <f>+'Source Fig4 2011Bench'!C50/'Source Fig4 2011Bench'!B50</f>
        <v>0.52166180550615349</v>
      </c>
      <c r="C51" s="1">
        <f>+'Source Fig4 multiple bench'!C50/'Source Fig4 multiple bench'!B50</f>
        <v>0.22159778046524864</v>
      </c>
    </row>
    <row r="52" spans="1:3" x14ac:dyDescent="0.3">
      <c r="A52" s="3" t="s">
        <v>197</v>
      </c>
      <c r="B52" s="1">
        <f>+'Source Fig4 2011Bench'!C51/'Source Fig4 2011Bench'!B51</f>
        <v>0.59756851432103852</v>
      </c>
      <c r="C52" s="1">
        <f>+'Source Fig4 multiple bench'!C51/'Source Fig4 multiple bench'!B51</f>
        <v>0.25386358953224808</v>
      </c>
    </row>
    <row r="53" spans="1:3" x14ac:dyDescent="0.3">
      <c r="A53" s="3" t="s">
        <v>198</v>
      </c>
      <c r="B53" s="1">
        <f>+'Source Fig4 2011Bench'!C52/'Source Fig4 2011Bench'!B52</f>
        <v>0.6257086167800453</v>
      </c>
      <c r="C53" s="1">
        <f>+'Source Fig4 multiple bench'!C52/'Source Fig4 multiple bench'!B52</f>
        <v>0.26580215419501135</v>
      </c>
    </row>
    <row r="54" spans="1:3" x14ac:dyDescent="0.3">
      <c r="A54" s="3" t="s">
        <v>199</v>
      </c>
      <c r="B54" s="1">
        <f>+'Source Fig4 2011Bench'!C53/'Source Fig4 2011Bench'!B53</f>
        <v>0.62633685453710386</v>
      </c>
      <c r="C54" s="1">
        <f>+'Source Fig4 multiple bench'!C53/'Source Fig4 multiple bench'!B53</f>
        <v>0.26605865756840102</v>
      </c>
    </row>
    <row r="55" spans="1:3" x14ac:dyDescent="0.3">
      <c r="A55" s="3" t="s">
        <v>200</v>
      </c>
      <c r="B55" s="1">
        <f>+'Source Fig4 2011Bench'!C54/'Source Fig4 2011Bench'!B54</f>
        <v>0.63227086692298151</v>
      </c>
      <c r="C55" s="1">
        <f>+'Source Fig4 multiple bench'!C54/'Source Fig4 multiple bench'!B54</f>
        <v>0.27185910951258835</v>
      </c>
    </row>
    <row r="56" spans="1:3" x14ac:dyDescent="0.3">
      <c r="A56" s="3" t="s">
        <v>201</v>
      </c>
      <c r="B56" s="1">
        <f>+'Source Fig4 2011Bench'!C55/'Source Fig4 2011Bench'!B55</f>
        <v>0.63856960408684549</v>
      </c>
      <c r="C56" s="1">
        <f>+'Source Fig4 multiple bench'!C55/'Source Fig4 multiple bench'!B55</f>
        <v>0.28285592653408748</v>
      </c>
    </row>
    <row r="57" spans="1:3" x14ac:dyDescent="0.3">
      <c r="A57" s="3" t="s">
        <v>202</v>
      </c>
      <c r="B57" s="1">
        <f>+'Source Fig4 2011Bench'!C56/'Source Fig4 2011Bench'!B56</f>
        <v>0.63350475852692556</v>
      </c>
      <c r="C57" s="1">
        <f>+'Source Fig4 multiple bench'!C56/'Source Fig4 multiple bench'!B56</f>
        <v>0.28095998108411657</v>
      </c>
    </row>
    <row r="58" spans="1:3" x14ac:dyDescent="0.3">
      <c r="A58" s="3" t="s">
        <v>203</v>
      </c>
      <c r="B58" s="1">
        <f>+'Source Fig4 2011Bench'!C57/'Source Fig4 2011Bench'!B57</f>
        <v>0.68449100708532673</v>
      </c>
      <c r="C58" s="1">
        <f>+'Source Fig4 multiple bench'!C57/'Source Fig4 multiple bench'!B57</f>
        <v>0.30424514019257554</v>
      </c>
    </row>
    <row r="59" spans="1:3" x14ac:dyDescent="0.3">
      <c r="A59" s="3" t="s">
        <v>204</v>
      </c>
      <c r="B59" s="1">
        <f>+'Source Fig4 2011Bench'!C58/'Source Fig4 2011Bench'!B58</f>
        <v>0.68192285549798504</v>
      </c>
      <c r="C59" s="1">
        <f>+'Source Fig4 multiple bench'!C58/'Source Fig4 multiple bench'!B58</f>
        <v>0.29280368451352906</v>
      </c>
    </row>
    <row r="60" spans="1:3" x14ac:dyDescent="0.3">
      <c r="A60" s="3" t="s">
        <v>205</v>
      </c>
      <c r="B60" s="1">
        <f>+'Source Fig4 2011Bench'!C59/'Source Fig4 2011Bench'!B59</f>
        <v>0.72197953787791702</v>
      </c>
      <c r="C60" s="1">
        <f>+'Source Fig4 multiple bench'!C59/'Source Fig4 multiple bench'!B59</f>
        <v>0.30451776066214509</v>
      </c>
    </row>
    <row r="61" spans="1:3" x14ac:dyDescent="0.3">
      <c r="A61" s="3" t="s">
        <v>206</v>
      </c>
      <c r="B61" s="1">
        <f>+'Source Fig4 2011Bench'!C60/'Source Fig4 2011Bench'!B60</f>
        <v>0.77273510656632394</v>
      </c>
      <c r="C61" s="1">
        <f>+'Source Fig4 multiple bench'!C60/'Source Fig4 multiple bench'!B60</f>
        <v>0.32452461653357845</v>
      </c>
    </row>
    <row r="62" spans="1:3" x14ac:dyDescent="0.3">
      <c r="A62" s="3" t="s">
        <v>207</v>
      </c>
      <c r="B62" s="1">
        <f>+'Source Fig4 2011Bench'!C61/'Source Fig4 2011Bench'!B61</f>
        <v>0.77332546473886099</v>
      </c>
      <c r="C62" s="1">
        <f>+'Source Fig4 multiple bench'!C61/'Source Fig4 multiple bench'!B61</f>
        <v>0.33561522573030395</v>
      </c>
    </row>
    <row r="63" spans="1:3" x14ac:dyDescent="0.3">
      <c r="A63" s="3" t="s">
        <v>208</v>
      </c>
      <c r="B63" s="1">
        <f>+'Source Fig4 2011Bench'!C62/'Source Fig4 2011Bench'!B62</f>
        <v>0.76107480029048657</v>
      </c>
      <c r="C63" s="1">
        <f>+'Source Fig4 multiple bench'!C62/'Source Fig4 multiple bench'!B62</f>
        <v>0.32852913245070109</v>
      </c>
    </row>
    <row r="64" spans="1:3" x14ac:dyDescent="0.3">
      <c r="A64" s="3" t="s">
        <v>1</v>
      </c>
      <c r="B64" s="1">
        <f>+'Source Fig4 2011Bench'!C63/'Source Fig4 2011Bench'!B63</f>
        <v>0.75689445121275889</v>
      </c>
      <c r="C64" s="1">
        <f>+'Source Fig4 multiple bench'!C63/'Source Fig4 multiple bench'!B63</f>
        <v>0.31603721342341345</v>
      </c>
    </row>
    <row r="65" spans="1:3" x14ac:dyDescent="0.3">
      <c r="A65" s="3" t="s">
        <v>2</v>
      </c>
      <c r="B65" s="1">
        <f>+'Source Fig4 2011Bench'!C64/'Source Fig4 2011Bench'!B64</f>
        <v>0.75917469050894082</v>
      </c>
      <c r="C65" s="1">
        <f>+'Source Fig4 multiple bench'!C64/'Source Fig4 multiple bench'!B64</f>
        <v>0.31510316368638241</v>
      </c>
    </row>
    <row r="66" spans="1:3" x14ac:dyDescent="0.3">
      <c r="A66" s="3" t="s">
        <v>3</v>
      </c>
      <c r="B66" s="1">
        <f>+'Source Fig4 2011Bench'!C65/'Source Fig4 2011Bench'!B65</f>
        <v>0.76366127417400009</v>
      </c>
      <c r="C66" s="1">
        <f>+'Source Fig4 multiple bench'!C65/'Source Fig4 multiple bench'!B65</f>
        <v>0.30505348579859831</v>
      </c>
    </row>
    <row r="67" spans="1:3" x14ac:dyDescent="0.3">
      <c r="A67" s="3" t="s">
        <v>4</v>
      </c>
      <c r="B67" s="1">
        <f>+'Source Fig4 2011Bench'!C66/'Source Fig4 2011Bench'!B66</f>
        <v>0.7648475531642327</v>
      </c>
      <c r="C67" s="1">
        <f>+'Source Fig4 multiple bench'!C66/'Source Fig4 multiple bench'!B66</f>
        <v>0.31596208045093516</v>
      </c>
    </row>
    <row r="68" spans="1:3" x14ac:dyDescent="0.3">
      <c r="A68" s="3" t="s">
        <v>5</v>
      </c>
      <c r="B68" s="1">
        <f>+'Source Fig4 2011Bench'!C67/'Source Fig4 2011Bench'!B67</f>
        <v>0.7767681728880157</v>
      </c>
      <c r="C68" s="1">
        <f>+'Source Fig4 multiple bench'!C67/'Source Fig4 multiple bench'!B67</f>
        <v>0.32111984282907663</v>
      </c>
    </row>
    <row r="69" spans="1:3" x14ac:dyDescent="0.3">
      <c r="A69" s="3" t="s">
        <v>6</v>
      </c>
      <c r="B69" s="1">
        <f>+'Source Fig4 2011Bench'!C68/'Source Fig4 2011Bench'!B68</f>
        <v>0.75661524076671338</v>
      </c>
      <c r="C69" s="1">
        <f>+'Source Fig4 multiple bench'!C68/'Source Fig4 multiple bench'!B68</f>
        <v>0.3061711079943899</v>
      </c>
    </row>
    <row r="70" spans="1:3" x14ac:dyDescent="0.3">
      <c r="A70" s="3" t="s">
        <v>7</v>
      </c>
      <c r="B70" s="1">
        <f>+'Source Fig4 2011Bench'!C69/'Source Fig4 2011Bench'!B69</f>
        <v>0.70970748812641482</v>
      </c>
      <c r="C70" s="1">
        <f>+'Source Fig4 multiple bench'!C69/'Source Fig4 multiple bench'!B69</f>
        <v>0.29814905233254918</v>
      </c>
    </row>
    <row r="71" spans="1:3" x14ac:dyDescent="0.3">
      <c r="A71" s="3" t="s">
        <v>8</v>
      </c>
      <c r="B71" s="1">
        <f>+'Source Fig4 2011Bench'!C70/'Source Fig4 2011Bench'!B70</f>
        <v>0.70379126171088346</v>
      </c>
      <c r="C71" s="1">
        <f>+'Source Fig4 multiple bench'!C70/'Source Fig4 multiple bench'!B70</f>
        <v>0.29673408633219506</v>
      </c>
    </row>
    <row r="72" spans="1:3" x14ac:dyDescent="0.3">
      <c r="A72" s="3" t="s">
        <v>9</v>
      </c>
      <c r="B72" s="1">
        <f>+'Source Fig4 2011Bench'!C71/'Source Fig4 2011Bench'!B71</f>
        <v>0.69133040688840119</v>
      </c>
      <c r="C72" s="1">
        <f>+'Source Fig4 multiple bench'!C71/'Source Fig4 multiple bench'!B71</f>
        <v>0.30170521695086949</v>
      </c>
    </row>
    <row r="73" spans="1:3" x14ac:dyDescent="0.3">
      <c r="A73" s="3" t="s">
        <v>10</v>
      </c>
      <c r="B73" s="1">
        <f>+'Source Fig4 2011Bench'!C72/'Source Fig4 2011Bench'!B72</f>
        <v>0.68321210117374775</v>
      </c>
      <c r="C73" s="1">
        <f>+'Source Fig4 multiple bench'!C72/'Source Fig4 multiple bench'!B72</f>
        <v>0.30075219044470158</v>
      </c>
    </row>
    <row r="74" spans="1:3" x14ac:dyDescent="0.3">
      <c r="A74" s="3" t="s">
        <v>11</v>
      </c>
      <c r="B74" s="1">
        <f>+'Source Fig4 2011Bench'!C73/'Source Fig4 2011Bench'!B73</f>
        <v>0.7198847983971951</v>
      </c>
      <c r="C74" s="1">
        <f>+'Source Fig4 multiple bench'!C73/'Source Fig4 multiple bench'!B73</f>
        <v>0.33153852575340181</v>
      </c>
    </row>
    <row r="75" spans="1:3" x14ac:dyDescent="0.3">
      <c r="A75" s="3" t="s">
        <v>12</v>
      </c>
      <c r="B75" s="1">
        <f>+'Source Fig4 2011Bench'!C74/'Source Fig4 2011Bench'!B74</f>
        <v>0.70256200040992012</v>
      </c>
      <c r="C75" s="1">
        <f>+'Source Fig4 multiple bench'!C74/'Source Fig4 multiple bench'!B74</f>
        <v>0.31440869030539043</v>
      </c>
    </row>
    <row r="76" spans="1:3" x14ac:dyDescent="0.3">
      <c r="A76" s="3" t="s">
        <v>13</v>
      </c>
      <c r="B76" s="1">
        <f>+'Source Fig4 2011Bench'!C75/'Source Fig4 2011Bench'!B75</f>
        <v>0.67180798740901038</v>
      </c>
      <c r="C76" s="1">
        <f>+'Source Fig4 multiple bench'!C75/'Source Fig4 multiple bench'!B75</f>
        <v>0.3065905961046626</v>
      </c>
    </row>
    <row r="77" spans="1:3" x14ac:dyDescent="0.3">
      <c r="A77" s="3" t="s">
        <v>14</v>
      </c>
      <c r="B77" s="1">
        <f>+'Source Fig4 2011Bench'!C76/'Source Fig4 2011Bench'!B76</f>
        <v>0.65891064917490505</v>
      </c>
      <c r="C77" s="1">
        <f>+'Source Fig4 multiple bench'!C76/'Source Fig4 multiple bench'!B76</f>
        <v>0.32616622185467803</v>
      </c>
    </row>
    <row r="78" spans="1:3" x14ac:dyDescent="0.3">
      <c r="A78" s="3" t="s">
        <v>15</v>
      </c>
      <c r="B78" s="1">
        <f>+'Source Fig4 2011Bench'!C77/'Source Fig4 2011Bench'!B77</f>
        <v>0.68417849126944874</v>
      </c>
      <c r="C78" s="1">
        <f>+'Source Fig4 multiple bench'!C77/'Source Fig4 multiple bench'!B77</f>
        <v>0.44786396317571425</v>
      </c>
    </row>
    <row r="79" spans="1:3" x14ac:dyDescent="0.3">
      <c r="A79" s="3" t="s">
        <v>16</v>
      </c>
      <c r="B79" s="1">
        <f>+'Source Fig4 2011Bench'!C78/'Source Fig4 2011Bench'!B78</f>
        <v>0.71212821698258588</v>
      </c>
      <c r="C79" s="1">
        <f>+'Source Fig4 multiple bench'!C78/'Source Fig4 multiple bench'!B78</f>
        <v>0.42864848204654032</v>
      </c>
    </row>
    <row r="80" spans="1:3" x14ac:dyDescent="0.3">
      <c r="A80" s="3" t="s">
        <v>17</v>
      </c>
      <c r="B80" s="1">
        <f>+'Source Fig4 2011Bench'!C79/'Source Fig4 2011Bench'!B79</f>
        <v>0.7159540263867844</v>
      </c>
      <c r="C80" s="1">
        <f>+'Source Fig4 multiple bench'!C79/'Source Fig4 multiple bench'!B79</f>
        <v>0.40995602202594333</v>
      </c>
    </row>
    <row r="81" spans="1:3" x14ac:dyDescent="0.3">
      <c r="A81" s="3" t="s">
        <v>18</v>
      </c>
      <c r="B81" s="1">
        <f>+'Source Fig4 2011Bench'!C80/'Source Fig4 2011Bench'!B80</f>
        <v>0.71279597157244379</v>
      </c>
      <c r="C81" s="1">
        <f>+'Source Fig4 multiple bench'!C80/'Source Fig4 multiple bench'!B80</f>
        <v>0.39602157065819077</v>
      </c>
    </row>
    <row r="82" spans="1:3" x14ac:dyDescent="0.3">
      <c r="A82" s="3" t="s">
        <v>19</v>
      </c>
      <c r="B82" s="1">
        <f>+'Source Fig4 2011Bench'!C81/'Source Fig4 2011Bench'!B81</f>
        <v>0.67333629255300986</v>
      </c>
      <c r="C82" s="1">
        <f>+'Source Fig4 multiple bench'!C81/'Source Fig4 multiple bench'!B81</f>
        <v>0.35865742479598456</v>
      </c>
    </row>
    <row r="83" spans="1:3" x14ac:dyDescent="0.3">
      <c r="A83" s="3" t="s">
        <v>20</v>
      </c>
      <c r="B83" s="1">
        <f>+'Source Fig4 2011Bench'!C82/'Source Fig4 2011Bench'!B82</f>
        <v>0.64538746619478482</v>
      </c>
      <c r="C83" s="1">
        <f>+'Source Fig4 multiple bench'!C82/'Source Fig4 multiple bench'!B82</f>
        <v>0.37584721712129809</v>
      </c>
    </row>
    <row r="84" spans="1:3" x14ac:dyDescent="0.3">
      <c r="A84" s="3" t="s">
        <v>21</v>
      </c>
      <c r="B84" s="1">
        <f>+'Source Fig4 2011Bench'!C83/'Source Fig4 2011Bench'!B83</f>
        <v>0.61979536014588188</v>
      </c>
      <c r="C84" s="1">
        <f>+'Source Fig4 multiple bench'!C83/'Source Fig4 multiple bench'!B83</f>
        <v>0.38344645932529631</v>
      </c>
    </row>
    <row r="85" spans="1:3" x14ac:dyDescent="0.3">
      <c r="A85" s="3" t="s">
        <v>22</v>
      </c>
      <c r="B85" s="1">
        <f>+'Source Fig4 2011Bench'!C84/'Source Fig4 2011Bench'!B84</f>
        <v>0.59116316209741815</v>
      </c>
      <c r="C85" s="1">
        <f>+'Source Fig4 multiple bench'!C84/'Source Fig4 multiple bench'!B84</f>
        <v>0.36348815544317276</v>
      </c>
    </row>
    <row r="86" spans="1:3" x14ac:dyDescent="0.3">
      <c r="A86" s="3" t="s">
        <v>23</v>
      </c>
      <c r="B86" s="1">
        <f>+'Source Fig4 2011Bench'!C85/'Source Fig4 2011Bench'!B85</f>
        <v>0.59563178254767035</v>
      </c>
      <c r="C86" s="1">
        <f>+'Source Fig4 multiple bench'!C85/'Source Fig4 multiple bench'!B85</f>
        <v>0.33730444010817845</v>
      </c>
    </row>
    <row r="87" spans="1:3" x14ac:dyDescent="0.3">
      <c r="A87" s="3" t="s">
        <v>24</v>
      </c>
      <c r="B87" s="1">
        <f>+'Source Fig4 2011Bench'!C86/'Source Fig4 2011Bench'!B86</f>
        <v>0.52942736828144166</v>
      </c>
      <c r="C87" s="1">
        <f>+'Source Fig4 multiple bench'!C86/'Source Fig4 multiple bench'!B86</f>
        <v>0.31237773135714048</v>
      </c>
    </row>
    <row r="88" spans="1:3" x14ac:dyDescent="0.3">
      <c r="A88" s="3" t="s">
        <v>25</v>
      </c>
      <c r="B88" s="1">
        <f>+'Source Fig4 2011Bench'!C87/'Source Fig4 2011Bench'!B87</f>
        <v>0.47817683002868189</v>
      </c>
      <c r="C88" s="1">
        <f>+'Source Fig4 multiple bench'!C87/'Source Fig4 multiple bench'!B87</f>
        <v>0.2891258261628632</v>
      </c>
    </row>
    <row r="89" spans="1:3" x14ac:dyDescent="0.3">
      <c r="A89" s="3" t="s">
        <v>26</v>
      </c>
      <c r="B89" s="1">
        <f>+'Source Fig4 2011Bench'!C88/'Source Fig4 2011Bench'!B88</f>
        <v>0.45327640503875971</v>
      </c>
      <c r="C89" s="1">
        <f>+'Source Fig4 multiple bench'!C88/'Source Fig4 multiple bench'!B88</f>
        <v>0.2675327034883721</v>
      </c>
    </row>
    <row r="90" spans="1:3" x14ac:dyDescent="0.3">
      <c r="A90" s="3" t="s">
        <v>27</v>
      </c>
      <c r="B90" s="1">
        <f>+'Source Fig4 2011Bench'!C89/'Source Fig4 2011Bench'!B89</f>
        <v>0.45824347877463001</v>
      </c>
      <c r="C90" s="1">
        <f>+'Source Fig4 multiple bench'!C89/'Source Fig4 multiple bench'!B89</f>
        <v>0.23494136066881333</v>
      </c>
    </row>
    <row r="91" spans="1:3" x14ac:dyDescent="0.3">
      <c r="A91" s="3" t="s">
        <v>28</v>
      </c>
      <c r="B91" s="1">
        <f>+'Source Fig4 2011Bench'!C90/'Source Fig4 2011Bench'!B90</f>
        <v>0.45038871292830407</v>
      </c>
      <c r="C91" s="1">
        <f>+'Source Fig4 multiple bench'!C90/'Source Fig4 multiple bench'!B90</f>
        <v>0.22827526634033976</v>
      </c>
    </row>
    <row r="92" spans="1:3" x14ac:dyDescent="0.3">
      <c r="A92" s="3" t="s">
        <v>29</v>
      </c>
      <c r="B92" s="1">
        <f>+'Source Fig4 2011Bench'!C91/'Source Fig4 2011Bench'!B91</f>
        <v>0.45004879408894466</v>
      </c>
      <c r="C92" s="1">
        <f>+'Source Fig4 multiple bench'!C91/'Source Fig4 multiple bench'!B91</f>
        <v>0.22286351596263768</v>
      </c>
    </row>
    <row r="93" spans="1:3" x14ac:dyDescent="0.3">
      <c r="A93" s="3" t="s">
        <v>30</v>
      </c>
      <c r="B93" s="1">
        <f>+'Source Fig4 2011Bench'!C92/'Source Fig4 2011Bench'!B92</f>
        <v>0.39132682210191255</v>
      </c>
      <c r="C93" s="1">
        <f>+'Source Fig4 multiple bench'!C92/'Source Fig4 multiple bench'!B92</f>
        <v>0.20031558614685638</v>
      </c>
    </row>
    <row r="94" spans="1:3" x14ac:dyDescent="0.3">
      <c r="A94" s="3" t="s">
        <v>31</v>
      </c>
      <c r="B94" s="1">
        <f>+'Source Fig4 2011Bench'!C93/'Source Fig4 2011Bench'!B93</f>
        <v>0.40419663620139529</v>
      </c>
      <c r="C94" s="1">
        <f>+'Source Fig4 multiple bench'!C93/'Source Fig4 multiple bench'!B93</f>
        <v>0.20793899735006219</v>
      </c>
    </row>
    <row r="95" spans="1:3" x14ac:dyDescent="0.3">
      <c r="A95" s="3" t="s">
        <v>32</v>
      </c>
      <c r="B95" s="1">
        <f>+'Source Fig4 2011Bench'!C94/'Source Fig4 2011Bench'!B94</f>
        <v>0.43909060991663013</v>
      </c>
      <c r="C95" s="1">
        <f>+'Source Fig4 multiple bench'!C94/'Source Fig4 multiple bench'!B94</f>
        <v>0.20971369021500658</v>
      </c>
    </row>
    <row r="96" spans="1:3" x14ac:dyDescent="0.3">
      <c r="A96" s="3" t="s">
        <v>33</v>
      </c>
      <c r="B96" s="1">
        <f>+'Source Fig4 2011Bench'!C95/'Source Fig4 2011Bench'!B95</f>
        <v>0.44622861899519345</v>
      </c>
      <c r="C96" s="1">
        <f>+'Source Fig4 multiple bench'!C95/'Source Fig4 multiple bench'!B95</f>
        <v>0.22716898042480063</v>
      </c>
    </row>
    <row r="97" spans="1:3" x14ac:dyDescent="0.3">
      <c r="A97" s="3" t="s">
        <v>34</v>
      </c>
      <c r="B97" s="1">
        <f>+'Source Fig4 2011Bench'!C96/'Source Fig4 2011Bench'!B96</f>
        <v>0.43146549441237225</v>
      </c>
      <c r="C97" s="1">
        <f>+'Source Fig4 multiple bench'!C96/'Source Fig4 multiple bench'!B96</f>
        <v>0.20239923732853132</v>
      </c>
    </row>
    <row r="98" spans="1:3" x14ac:dyDescent="0.3">
      <c r="A98" s="3" t="s">
        <v>35</v>
      </c>
      <c r="B98" s="1">
        <f>+'Source Fig4 2011Bench'!C97/'Source Fig4 2011Bench'!B97</f>
        <v>0.40138631210059783</v>
      </c>
      <c r="C98" s="1">
        <f>+'Source Fig4 multiple bench'!C97/'Source Fig4 multiple bench'!B97</f>
        <v>0.18210162853019995</v>
      </c>
    </row>
    <row r="99" spans="1:3" x14ac:dyDescent="0.3">
      <c r="A99" s="3" t="s">
        <v>36</v>
      </c>
      <c r="B99" s="1">
        <f>+'Source Fig4 2011Bench'!C98/'Source Fig4 2011Bench'!B98</f>
        <v>0.4020461526744688</v>
      </c>
      <c r="C99" s="1">
        <f>+'Source Fig4 multiple bench'!C98/'Source Fig4 multiple bench'!B98</f>
        <v>0.18387448909649412</v>
      </c>
    </row>
    <row r="100" spans="1:3" x14ac:dyDescent="0.3">
      <c r="A100" s="3" t="s">
        <v>37</v>
      </c>
      <c r="B100" s="1">
        <f>+'Source Fig4 2011Bench'!C99/'Source Fig4 2011Bench'!B99</f>
        <v>0.38328302073538872</v>
      </c>
      <c r="C100" s="1">
        <f>+'Source Fig4 multiple bench'!C99/'Source Fig4 multiple bench'!B99</f>
        <v>0.17199485326866928</v>
      </c>
    </row>
    <row r="101" spans="1:3" x14ac:dyDescent="0.3">
      <c r="A101" s="3" t="s">
        <v>38</v>
      </c>
      <c r="B101" s="1">
        <f>+'Source Fig4 2011Bench'!C100/'Source Fig4 2011Bench'!B100</f>
        <v>0.3868609639767035</v>
      </c>
      <c r="C101" s="1">
        <f>+'Source Fig4 multiple bench'!C100/'Source Fig4 multiple bench'!B100</f>
        <v>0.16796491143973349</v>
      </c>
    </row>
    <row r="102" spans="1:3" x14ac:dyDescent="0.3">
      <c r="A102" s="3" t="s">
        <v>39</v>
      </c>
      <c r="B102" s="1">
        <f>+'Source Fig4 2011Bench'!C101/'Source Fig4 2011Bench'!B101</f>
        <v>0.36867643303229403</v>
      </c>
      <c r="C102" s="1">
        <f>+'Source Fig4 multiple bench'!C101/'Source Fig4 multiple bench'!B101</f>
        <v>0.14930466881805307</v>
      </c>
    </row>
    <row r="103" spans="1:3" x14ac:dyDescent="0.3">
      <c r="A103" s="3" t="s">
        <v>40</v>
      </c>
      <c r="B103" s="1">
        <f>+'Source Fig4 2011Bench'!C102/'Source Fig4 2011Bench'!B102</f>
        <v>0.32851758793969849</v>
      </c>
      <c r="C103" s="1">
        <f>+'Source Fig4 multiple bench'!C102/'Source Fig4 multiple bench'!B102</f>
        <v>0.14702979181622397</v>
      </c>
    </row>
    <row r="104" spans="1:3" x14ac:dyDescent="0.3">
      <c r="A104" s="3" t="s">
        <v>41</v>
      </c>
      <c r="B104" s="1">
        <f>+'Source Fig4 2011Bench'!C103/'Source Fig4 2011Bench'!B103</f>
        <v>0.3247978730359361</v>
      </c>
      <c r="C104" s="1">
        <f>+'Source Fig4 multiple bench'!C103/'Source Fig4 multiple bench'!B103</f>
        <v>0.17275045219779023</v>
      </c>
    </row>
    <row r="105" spans="1:3" x14ac:dyDescent="0.3">
      <c r="A105" s="3" t="s">
        <v>42</v>
      </c>
      <c r="B105" s="1">
        <f>+'Source Fig4 2011Bench'!C104/'Source Fig4 2011Bench'!B104</f>
        <v>0.33007105802345349</v>
      </c>
      <c r="C105" s="1">
        <f>+'Source Fig4 multiple bench'!C104/'Source Fig4 multiple bench'!B104</f>
        <v>0.16347704782248573</v>
      </c>
    </row>
    <row r="106" spans="1:3" x14ac:dyDescent="0.3">
      <c r="A106" s="3" t="s">
        <v>43</v>
      </c>
      <c r="B106" s="1">
        <f>+'Source Fig4 2011Bench'!C105/'Source Fig4 2011Bench'!B105</f>
        <v>0.29258434737501893</v>
      </c>
      <c r="C106" s="1">
        <f>+'Source Fig4 multiple bench'!C105/'Source Fig4 multiple bench'!B105</f>
        <v>0.1539326085546934</v>
      </c>
    </row>
    <row r="107" spans="1:3" x14ac:dyDescent="0.3">
      <c r="A107" s="3" t="s">
        <v>44</v>
      </c>
      <c r="B107" s="1">
        <f>+'Source Fig4 2011Bench'!C106/'Source Fig4 2011Bench'!B106</f>
        <v>0.26037999915178761</v>
      </c>
      <c r="C107" s="1">
        <f>+'Source Fig4 multiple bench'!C106/'Source Fig4 multiple bench'!B106</f>
        <v>0.14292378811654438</v>
      </c>
    </row>
    <row r="108" spans="1:3" x14ac:dyDescent="0.3">
      <c r="A108" s="3" t="s">
        <v>45</v>
      </c>
      <c r="B108" s="1">
        <f>+'Source Fig4 2011Bench'!C107/'Source Fig4 2011Bench'!B107</f>
        <v>0.294372383643</v>
      </c>
      <c r="C108" s="1">
        <f>+'Source Fig4 multiple bench'!C107/'Source Fig4 multiple bench'!B107</f>
        <v>0.17693275318087145</v>
      </c>
    </row>
    <row r="109" spans="1:3" x14ac:dyDescent="0.3">
      <c r="A109" s="3" t="s">
        <v>46</v>
      </c>
      <c r="B109" s="1">
        <f>+'Source Fig4 2011Bench'!C108/'Source Fig4 2011Bench'!B108</f>
        <v>0.31150941496324641</v>
      </c>
      <c r="C109" s="1">
        <f>+'Source Fig4 multiple bench'!C108/'Source Fig4 multiple bench'!B108</f>
        <v>0.21599033329976841</v>
      </c>
    </row>
    <row r="110" spans="1:3" x14ac:dyDescent="0.3">
      <c r="A110" s="3" t="s">
        <v>47</v>
      </c>
      <c r="B110" s="1">
        <f>+'Source Fig4 2011Bench'!C109/'Source Fig4 2011Bench'!B109</f>
        <v>0.33129332541097245</v>
      </c>
      <c r="C110" s="1">
        <f>+'Source Fig4 multiple bench'!C109/'Source Fig4 multiple bench'!B109</f>
        <v>0.24375123786888492</v>
      </c>
    </row>
    <row r="111" spans="1:3" x14ac:dyDescent="0.3">
      <c r="A111" s="3" t="s">
        <v>48</v>
      </c>
      <c r="B111" s="1">
        <f>+'Source Fig4 2011Bench'!C110/'Source Fig4 2011Bench'!B110</f>
        <v>0.34949510824722013</v>
      </c>
      <c r="C111" s="1">
        <f>+'Source Fig4 multiple bench'!C110/'Source Fig4 multiple bench'!B110</f>
        <v>0.26869278220895054</v>
      </c>
    </row>
    <row r="112" spans="1:3" x14ac:dyDescent="0.3">
      <c r="A112" s="3" t="s">
        <v>49</v>
      </c>
      <c r="B112" s="1">
        <f>+'Source Fig4 2011Bench'!C111/'Source Fig4 2011Bench'!B111</f>
        <v>0.36462725753838809</v>
      </c>
      <c r="C112" s="1">
        <f>+'Source Fig4 multiple bench'!C111/'Source Fig4 multiple bench'!B111</f>
        <v>0.31150051714535765</v>
      </c>
    </row>
    <row r="113" spans="1:3" x14ac:dyDescent="0.3">
      <c r="A113" s="3" t="s">
        <v>50</v>
      </c>
      <c r="B113" s="1">
        <f>+'Source Fig4 2011Bench'!C112/'Source Fig4 2011Bench'!B112</f>
        <v>0.35997771035849174</v>
      </c>
      <c r="C113" s="1">
        <f>+'Source Fig4 multiple bench'!C112/'Source Fig4 multiple bench'!B112</f>
        <v>0.27878562730893858</v>
      </c>
    </row>
    <row r="114" spans="1:3" x14ac:dyDescent="0.3">
      <c r="A114" s="3" t="s">
        <v>51</v>
      </c>
      <c r="B114" s="1">
        <f>+'Source Fig4 2011Bench'!C113/'Source Fig4 2011Bench'!B113</f>
        <v>0.34919926116873362</v>
      </c>
      <c r="C114" s="1">
        <f>+'Source Fig4 multiple bench'!C113/'Source Fig4 multiple bench'!B113</f>
        <v>0.32802890372866217</v>
      </c>
    </row>
    <row r="115" spans="1:3" x14ac:dyDescent="0.3">
      <c r="A115" s="3" t="s">
        <v>52</v>
      </c>
      <c r="B115" s="1">
        <f>+'Source Fig4 2011Bench'!C114/'Source Fig4 2011Bench'!B114</f>
        <v>0.35724207347760445</v>
      </c>
      <c r="C115" s="1">
        <f>+'Source Fig4 multiple bench'!C114/'Source Fig4 multiple bench'!B114</f>
        <v>0.35724207347760445</v>
      </c>
    </row>
    <row r="116" spans="1:3" x14ac:dyDescent="0.3">
      <c r="A116" s="3" t="s">
        <v>53</v>
      </c>
      <c r="B116" s="1">
        <f>+'Source Fig4 2011Bench'!C115/'Source Fig4 2011Bench'!B115</f>
        <v>0.36807953327777115</v>
      </c>
      <c r="C116" s="1">
        <f>+'Source Fig4 multiple bench'!C115/'Source Fig4 multiple bench'!B115</f>
        <v>0.35226415843155934</v>
      </c>
    </row>
    <row r="117" spans="1:3" x14ac:dyDescent="0.3">
      <c r="A117" s="3" t="s">
        <v>54</v>
      </c>
      <c r="B117" s="1">
        <f>+'Source Fig4 2011Bench'!C116/'Source Fig4 2011Bench'!B116</f>
        <v>0.42130822012071645</v>
      </c>
      <c r="C117" s="1">
        <f>+'Source Fig4 multiple bench'!C116/'Source Fig4 multiple bench'!B116</f>
        <v>0.36952204942689187</v>
      </c>
    </row>
    <row r="118" spans="1:3" x14ac:dyDescent="0.3">
      <c r="A118" s="3" t="s">
        <v>55</v>
      </c>
      <c r="B118" s="1">
        <f>+'Source Fig4 2011Bench'!C117/'Source Fig4 2011Bench'!B117</f>
        <v>0.39325255497057915</v>
      </c>
      <c r="C118" s="1">
        <f>+'Source Fig4 multiple bench'!C117/'Source Fig4 multiple bench'!B117</f>
        <v>0.34004335707649425</v>
      </c>
    </row>
    <row r="119" spans="1:3" x14ac:dyDescent="0.3">
      <c r="A119" s="3" t="s">
        <v>56</v>
      </c>
      <c r="B119" s="1">
        <f>+'Source Fig4 2011Bench'!C118/'Source Fig4 2011Bench'!B118</f>
        <v>0.35751364301876748</v>
      </c>
      <c r="C119" s="1">
        <f>+'Source Fig4 multiple bench'!C118/'Source Fig4 multiple bench'!B118</f>
        <v>0.30912133254739405</v>
      </c>
    </row>
    <row r="120" spans="1:3" x14ac:dyDescent="0.3">
      <c r="A120" s="3" t="s">
        <v>57</v>
      </c>
      <c r="B120" s="1">
        <f>+'Source Fig4 2011Bench'!C119/'Source Fig4 2011Bench'!B119</f>
        <v>0.28706969725549375</v>
      </c>
      <c r="C120" s="1">
        <f>+'Source Fig4 multiple bench'!C119/'Source Fig4 multiple bench'!B119</f>
        <v>0.248212769970763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4"/>
  <sheetViews>
    <sheetView workbookViewId="0">
      <selection activeCell="B1" sqref="B1"/>
    </sheetView>
  </sheetViews>
  <sheetFormatPr defaultColWidth="11.19921875" defaultRowHeight="15.6" x14ac:dyDescent="0.3"/>
  <sheetData>
    <row r="1" spans="1:3" x14ac:dyDescent="0.3">
      <c r="A1">
        <v>1922</v>
      </c>
      <c r="B1">
        <v>0.63528732313023395</v>
      </c>
      <c r="C1">
        <v>2.2000000000000002</v>
      </c>
    </row>
    <row r="2" spans="1:3" x14ac:dyDescent="0.3">
      <c r="A2">
        <v>1923</v>
      </c>
      <c r="B2">
        <v>0.83365645599069405</v>
      </c>
      <c r="C2">
        <v>4.3</v>
      </c>
    </row>
    <row r="3" spans="1:3" x14ac:dyDescent="0.3">
      <c r="A3">
        <v>1924</v>
      </c>
      <c r="B3">
        <v>1.11986217080975</v>
      </c>
      <c r="C3">
        <v>9.1</v>
      </c>
    </row>
    <row r="4" spans="1:3" x14ac:dyDescent="0.3">
      <c r="A4">
        <v>1925</v>
      </c>
      <c r="B4">
        <v>1.63812973328943</v>
      </c>
      <c r="C4">
        <v>19.899999999999999</v>
      </c>
    </row>
    <row r="5" spans="1:3" x14ac:dyDescent="0.3">
      <c r="A5">
        <v>1926</v>
      </c>
      <c r="B5">
        <v>2.2071097372488402</v>
      </c>
      <c r="C5">
        <v>35.700000000000003</v>
      </c>
    </row>
    <row r="6" spans="1:3" x14ac:dyDescent="0.3">
      <c r="A6">
        <v>1927</v>
      </c>
      <c r="B6">
        <v>2.85255502030792</v>
      </c>
      <c r="C6">
        <v>60.4</v>
      </c>
    </row>
    <row r="7" spans="1:3" x14ac:dyDescent="0.3">
      <c r="A7">
        <v>1928</v>
      </c>
      <c r="B7">
        <v>4.9905838041431299</v>
      </c>
      <c r="C7">
        <v>106</v>
      </c>
    </row>
    <row r="8" spans="1:3" x14ac:dyDescent="0.3">
      <c r="A8">
        <v>1929</v>
      </c>
      <c r="B8">
        <v>4.9998163182836803</v>
      </c>
      <c r="C8">
        <v>136.1</v>
      </c>
    </row>
    <row r="9" spans="1:3" x14ac:dyDescent="0.3">
      <c r="A9">
        <v>1930</v>
      </c>
      <c r="B9">
        <v>6.4353372364224901</v>
      </c>
      <c r="C9">
        <v>135.19999999999999</v>
      </c>
    </row>
    <row r="10" spans="1:3" x14ac:dyDescent="0.3">
      <c r="A10">
        <v>1931</v>
      </c>
      <c r="B10">
        <v>9.6899867374005293</v>
      </c>
      <c r="C10">
        <v>116.9</v>
      </c>
    </row>
    <row r="11" spans="1:3" x14ac:dyDescent="0.3">
      <c r="A11">
        <v>1932</v>
      </c>
      <c r="B11">
        <v>13.213315217391299</v>
      </c>
      <c r="C11">
        <v>116.7</v>
      </c>
    </row>
    <row r="12" spans="1:3" x14ac:dyDescent="0.3">
      <c r="A12">
        <v>1933</v>
      </c>
      <c r="B12">
        <v>10.888991248272699</v>
      </c>
      <c r="C12">
        <v>118.2</v>
      </c>
    </row>
    <row r="13" spans="1:3" x14ac:dyDescent="0.3">
      <c r="A13">
        <v>1934</v>
      </c>
      <c r="B13">
        <v>11.8049540966569</v>
      </c>
      <c r="C13">
        <v>136.30000000000001</v>
      </c>
    </row>
    <row r="14" spans="1:3" x14ac:dyDescent="0.3">
      <c r="A14">
        <v>1935</v>
      </c>
      <c r="B14">
        <v>12.0408659693505</v>
      </c>
      <c r="C14">
        <v>148.5</v>
      </c>
    </row>
    <row r="15" spans="1:3" x14ac:dyDescent="0.3">
      <c r="A15">
        <v>1936</v>
      </c>
      <c r="B15">
        <v>11.240366438854201</v>
      </c>
      <c r="C15">
        <v>154.6</v>
      </c>
    </row>
    <row r="16" spans="1:3" x14ac:dyDescent="0.3">
      <c r="A16">
        <v>1937</v>
      </c>
      <c r="B16">
        <v>8.7361293962761</v>
      </c>
      <c r="C16">
        <v>185.8</v>
      </c>
    </row>
    <row r="17" spans="1:3" x14ac:dyDescent="0.3">
      <c r="A17">
        <v>1938</v>
      </c>
      <c r="B17">
        <v>8.3570412517780905</v>
      </c>
      <c r="C17">
        <v>188</v>
      </c>
    </row>
    <row r="18" spans="1:3" x14ac:dyDescent="0.3">
      <c r="A18">
        <v>1939</v>
      </c>
      <c r="B18">
        <v>9.1327259735619908</v>
      </c>
      <c r="C18">
        <v>204.5</v>
      </c>
    </row>
    <row r="19" spans="1:3" x14ac:dyDescent="0.3">
      <c r="A19">
        <v>1940</v>
      </c>
      <c r="B19">
        <v>9.8673967896064791</v>
      </c>
      <c r="C19">
        <v>183.8</v>
      </c>
    </row>
    <row r="20" spans="1:3" x14ac:dyDescent="0.3">
      <c r="A20">
        <v>1941</v>
      </c>
      <c r="B20">
        <v>11.8211195663505</v>
      </c>
      <c r="C20">
        <v>226.8</v>
      </c>
    </row>
    <row r="21" spans="1:3" x14ac:dyDescent="0.3">
      <c r="A21">
        <v>1942</v>
      </c>
      <c r="B21">
        <v>8.9981785063752309</v>
      </c>
      <c r="C21">
        <v>148.19999999999999</v>
      </c>
    </row>
    <row r="22" spans="1:3" x14ac:dyDescent="0.3">
      <c r="A22">
        <v>1943</v>
      </c>
      <c r="B22">
        <v>10.539921273720701</v>
      </c>
      <c r="C22">
        <v>179.4</v>
      </c>
    </row>
    <row r="23" spans="1:3" x14ac:dyDescent="0.3">
      <c r="A23">
        <v>1944</v>
      </c>
      <c r="B23">
        <v>11.6053285165952</v>
      </c>
      <c r="C23">
        <v>257</v>
      </c>
    </row>
    <row r="24" spans="1:3" x14ac:dyDescent="0.3">
      <c r="A24">
        <v>1945</v>
      </c>
      <c r="B24">
        <v>12.3270440251572</v>
      </c>
      <c r="C24">
        <v>323.39999999999998</v>
      </c>
    </row>
    <row r="25" spans="1:3" x14ac:dyDescent="0.3">
      <c r="A25">
        <v>1946</v>
      </c>
      <c r="B25">
        <v>8.7136929460580905</v>
      </c>
      <c r="C25">
        <v>388.5</v>
      </c>
    </row>
    <row r="26" spans="1:3" x14ac:dyDescent="0.3">
      <c r="A26">
        <v>1947</v>
      </c>
      <c r="B26">
        <v>8.3976983084884491</v>
      </c>
      <c r="C26">
        <v>434.9</v>
      </c>
    </row>
    <row r="27" spans="1:3" x14ac:dyDescent="0.3">
      <c r="A27">
        <v>1948</v>
      </c>
      <c r="B27">
        <v>8.0226599210832195</v>
      </c>
      <c r="C27">
        <v>490</v>
      </c>
    </row>
    <row r="28" spans="1:3" x14ac:dyDescent="0.3">
      <c r="A28">
        <v>1949</v>
      </c>
      <c r="B28">
        <v>10.2820086181151</v>
      </c>
      <c r="C28">
        <v>482</v>
      </c>
    </row>
    <row r="29" spans="1:3" x14ac:dyDescent="0.3">
      <c r="A29">
        <v>1950</v>
      </c>
      <c r="B29">
        <v>12.315326491485299</v>
      </c>
      <c r="C29">
        <v>546</v>
      </c>
    </row>
    <row r="30" spans="1:3" x14ac:dyDescent="0.3">
      <c r="A30">
        <v>1951</v>
      </c>
      <c r="B30">
        <v>14.2686731510369</v>
      </c>
      <c r="C30">
        <v>622</v>
      </c>
    </row>
    <row r="31" spans="1:3" x14ac:dyDescent="0.3">
      <c r="A31">
        <v>1952</v>
      </c>
      <c r="B31">
        <v>14.6312265844953</v>
      </c>
      <c r="C31">
        <v>660</v>
      </c>
    </row>
    <row r="32" spans="1:3" x14ac:dyDescent="0.3">
      <c r="A32">
        <v>1953</v>
      </c>
      <c r="B32">
        <v>14.380135762772399</v>
      </c>
      <c r="C32">
        <v>644</v>
      </c>
    </row>
    <row r="33" spans="1:3" x14ac:dyDescent="0.3">
      <c r="A33">
        <v>1954</v>
      </c>
      <c r="B33">
        <v>15.9484847785446</v>
      </c>
      <c r="C33">
        <v>691</v>
      </c>
    </row>
    <row r="34" spans="1:3" x14ac:dyDescent="0.3">
      <c r="A34">
        <v>1955</v>
      </c>
      <c r="B34">
        <v>18.365965788429701</v>
      </c>
      <c r="C34">
        <v>787</v>
      </c>
    </row>
    <row r="35" spans="1:3" x14ac:dyDescent="0.3">
      <c r="A35">
        <v>1956</v>
      </c>
      <c r="B35">
        <v>20.384100854817099</v>
      </c>
      <c r="C35">
        <v>899</v>
      </c>
    </row>
    <row r="36" spans="1:3" x14ac:dyDescent="0.3">
      <c r="A36">
        <v>1957</v>
      </c>
      <c r="B36">
        <v>22.2115131867169</v>
      </c>
      <c r="C36">
        <v>1014</v>
      </c>
    </row>
    <row r="37" spans="1:3" x14ac:dyDescent="0.3">
      <c r="A37">
        <v>1958</v>
      </c>
      <c r="B37">
        <v>21.265652951699501</v>
      </c>
      <c r="C37">
        <v>951</v>
      </c>
    </row>
    <row r="38" spans="1:3" x14ac:dyDescent="0.3">
      <c r="A38">
        <v>1959</v>
      </c>
      <c r="B38">
        <v>23.332025570607598</v>
      </c>
      <c r="C38">
        <v>1011</v>
      </c>
    </row>
    <row r="39" spans="1:3" x14ac:dyDescent="0.3">
      <c r="A39">
        <v>1960</v>
      </c>
      <c r="B39">
        <v>25.583681494224599</v>
      </c>
      <c r="C39">
        <v>1041</v>
      </c>
    </row>
    <row r="40" spans="1:3" x14ac:dyDescent="0.3">
      <c r="A40">
        <v>1961</v>
      </c>
      <c r="B40">
        <v>28.533919194084199</v>
      </c>
      <c r="C40">
        <v>1065</v>
      </c>
    </row>
    <row r="41" spans="1:3" x14ac:dyDescent="0.3">
      <c r="A41">
        <v>1962</v>
      </c>
      <c r="B41">
        <v>33.517146303636103</v>
      </c>
      <c r="C41">
        <v>1167</v>
      </c>
    </row>
    <row r="42" spans="1:3" x14ac:dyDescent="0.3">
      <c r="A42">
        <v>1963</v>
      </c>
      <c r="B42">
        <v>35.119435718096099</v>
      </c>
      <c r="C42">
        <v>1185</v>
      </c>
    </row>
    <row r="43" spans="1:3" x14ac:dyDescent="0.3">
      <c r="A43">
        <v>1964</v>
      </c>
      <c r="B43">
        <v>37.309843064157299</v>
      </c>
      <c r="C43">
        <v>1241</v>
      </c>
    </row>
    <row r="44" spans="1:3" x14ac:dyDescent="0.3">
      <c r="A44">
        <v>1965</v>
      </c>
      <c r="B44">
        <v>51.669997145304002</v>
      </c>
      <c r="C44">
        <v>1267</v>
      </c>
    </row>
    <row r="45" spans="1:3" x14ac:dyDescent="0.3">
      <c r="A45">
        <v>1966</v>
      </c>
      <c r="B45">
        <v>38.633079967334602</v>
      </c>
      <c r="C45">
        <v>1230</v>
      </c>
    </row>
    <row r="46" spans="1:3" x14ac:dyDescent="0.3">
      <c r="A46">
        <v>1967</v>
      </c>
      <c r="B46">
        <v>43.873947296930197</v>
      </c>
      <c r="C46">
        <v>1292</v>
      </c>
    </row>
    <row r="47" spans="1:3" x14ac:dyDescent="0.3">
      <c r="A47">
        <v>1968</v>
      </c>
      <c r="B47">
        <v>51.890318265864103</v>
      </c>
      <c r="C47">
        <v>1319</v>
      </c>
    </row>
    <row r="48" spans="1:3" x14ac:dyDescent="0.3">
      <c r="A48">
        <v>1969</v>
      </c>
      <c r="B48">
        <v>48.426418439716301</v>
      </c>
      <c r="C48">
        <v>1311</v>
      </c>
    </row>
    <row r="49" spans="1:3" x14ac:dyDescent="0.3">
      <c r="A49">
        <v>1970</v>
      </c>
      <c r="B49">
        <v>57.643149284253603</v>
      </c>
      <c r="C49">
        <v>1353</v>
      </c>
    </row>
    <row r="50" spans="1:3" x14ac:dyDescent="0.3">
      <c r="A50">
        <v>1971</v>
      </c>
      <c r="B50">
        <v>53.9740757721002</v>
      </c>
      <c r="C50">
        <v>1295</v>
      </c>
    </row>
    <row r="51" spans="1:3" x14ac:dyDescent="0.3">
      <c r="A51">
        <v>1972</v>
      </c>
      <c r="B51">
        <v>49.675297292738499</v>
      </c>
      <c r="C51">
        <v>1178</v>
      </c>
    </row>
    <row r="52" spans="1:3" x14ac:dyDescent="0.3">
      <c r="A52">
        <v>1973</v>
      </c>
      <c r="B52">
        <v>52.640603566529499</v>
      </c>
      <c r="C52">
        <v>1228</v>
      </c>
    </row>
    <row r="53" spans="1:3" x14ac:dyDescent="0.3">
      <c r="A53">
        <v>1974</v>
      </c>
      <c r="B53">
        <v>47.896268854194197</v>
      </c>
      <c r="C53">
        <v>1086</v>
      </c>
    </row>
    <row r="54" spans="1:3" x14ac:dyDescent="0.3">
      <c r="A54">
        <v>1975</v>
      </c>
      <c r="B54">
        <v>37.061090184872498</v>
      </c>
      <c r="C54">
        <v>856</v>
      </c>
    </row>
    <row r="55" spans="1:3" x14ac:dyDescent="0.3">
      <c r="A55">
        <v>1976</v>
      </c>
      <c r="B55">
        <v>35.2165883143049</v>
      </c>
      <c r="C55">
        <v>839</v>
      </c>
    </row>
    <row r="56" spans="1:3" x14ac:dyDescent="0.3">
      <c r="A56">
        <v>1977</v>
      </c>
      <c r="B56">
        <v>32.507369930682799</v>
      </c>
      <c r="C56">
        <v>816</v>
      </c>
    </row>
    <row r="57" spans="1:3" x14ac:dyDescent="0.3">
      <c r="A57">
        <v>1978</v>
      </c>
      <c r="B57">
        <v>30.245022970903499</v>
      </c>
      <c r="C57">
        <v>790</v>
      </c>
    </row>
    <row r="58" spans="1:3" x14ac:dyDescent="0.3">
      <c r="A58">
        <v>1979</v>
      </c>
      <c r="B58">
        <v>28.2031941757125</v>
      </c>
      <c r="C58">
        <v>860</v>
      </c>
    </row>
    <row r="59" spans="1:3" x14ac:dyDescent="0.3">
      <c r="A59">
        <v>1980</v>
      </c>
      <c r="B59">
        <v>23.7254667304931</v>
      </c>
      <c r="C59">
        <v>793</v>
      </c>
    </row>
    <row r="60" spans="1:3" x14ac:dyDescent="0.3">
      <c r="A60">
        <v>1981</v>
      </c>
      <c r="B60">
        <v>21.007485111730301</v>
      </c>
      <c r="C60">
        <v>769</v>
      </c>
    </row>
    <row r="61" spans="1:3" x14ac:dyDescent="0.3">
      <c r="A61">
        <v>1982</v>
      </c>
      <c r="B61">
        <v>17.632498915511999</v>
      </c>
      <c r="C61">
        <v>691</v>
      </c>
    </row>
    <row r="62" spans="1:3" x14ac:dyDescent="0.3">
      <c r="A62">
        <v>1983</v>
      </c>
      <c r="B62">
        <v>16.593004167192799</v>
      </c>
      <c r="C62">
        <v>657</v>
      </c>
    </row>
    <row r="63" spans="1:3" x14ac:dyDescent="0.3">
      <c r="A63">
        <v>1984</v>
      </c>
      <c r="B63">
        <v>16.4318663508291</v>
      </c>
      <c r="C63">
        <v>659</v>
      </c>
    </row>
    <row r="64" spans="1:3" x14ac:dyDescent="0.3">
      <c r="A64">
        <v>1985</v>
      </c>
      <c r="B64">
        <v>15.9631259602615</v>
      </c>
      <c r="C64">
        <v>613</v>
      </c>
    </row>
    <row r="65" spans="1:3" x14ac:dyDescent="0.3">
      <c r="A65">
        <v>1986</v>
      </c>
      <c r="B65">
        <v>16.780161891301599</v>
      </c>
      <c r="C65">
        <v>653</v>
      </c>
    </row>
    <row r="66" spans="1:3" x14ac:dyDescent="0.3">
      <c r="A66">
        <v>1987</v>
      </c>
      <c r="B66">
        <v>16.965608871173799</v>
      </c>
      <c r="C66">
        <v>664</v>
      </c>
    </row>
    <row r="67" spans="1:3" x14ac:dyDescent="0.3">
      <c r="A67">
        <v>1988</v>
      </c>
      <c r="B67">
        <v>16.5876212493148</v>
      </c>
      <c r="C67">
        <v>696</v>
      </c>
    </row>
    <row r="68" spans="1:3" x14ac:dyDescent="0.3">
      <c r="A68">
        <v>1989</v>
      </c>
      <c r="B68">
        <v>17.867228012527601</v>
      </c>
      <c r="C68">
        <v>696</v>
      </c>
    </row>
    <row r="69" spans="1:3" x14ac:dyDescent="0.3">
      <c r="A69">
        <v>1990</v>
      </c>
      <c r="B69">
        <v>19.319673958823699</v>
      </c>
      <c r="C69">
        <v>779.8</v>
      </c>
    </row>
    <row r="70" spans="1:3" x14ac:dyDescent="0.3">
      <c r="A70">
        <v>1991</v>
      </c>
      <c r="B70">
        <v>20.659038474983099</v>
      </c>
      <c r="C70">
        <v>886.5</v>
      </c>
    </row>
    <row r="71" spans="1:3" x14ac:dyDescent="0.3">
      <c r="A71">
        <v>1992</v>
      </c>
      <c r="B71">
        <v>20.6292304426782</v>
      </c>
      <c r="C71">
        <v>874.7</v>
      </c>
    </row>
    <row r="72" spans="1:3" x14ac:dyDescent="0.3">
      <c r="A72">
        <v>1993</v>
      </c>
      <c r="B72">
        <v>21.926974736944199</v>
      </c>
      <c r="C72">
        <v>904.4</v>
      </c>
    </row>
    <row r="73" spans="1:3" x14ac:dyDescent="0.3">
      <c r="A73">
        <v>1994</v>
      </c>
      <c r="B73">
        <v>24.007246376811601</v>
      </c>
      <c r="C73">
        <v>993.9</v>
      </c>
    </row>
    <row r="74" spans="1:3" x14ac:dyDescent="0.3">
      <c r="A74">
        <v>1995</v>
      </c>
      <c r="B74">
        <v>22.359641647093099</v>
      </c>
      <c r="C74">
        <v>1075.7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4"/>
  <sheetViews>
    <sheetView workbookViewId="0"/>
  </sheetViews>
  <sheetFormatPr defaultColWidth="9" defaultRowHeight="15.6" x14ac:dyDescent="0.3"/>
  <cols>
    <col min="1" max="16384" width="9" style="3"/>
  </cols>
  <sheetData>
    <row r="1" spans="1:3" x14ac:dyDescent="0.3">
      <c r="A1" s="3" t="s">
        <v>0</v>
      </c>
      <c r="B1" s="3" t="s">
        <v>104</v>
      </c>
    </row>
    <row r="3" spans="1:3" x14ac:dyDescent="0.3">
      <c r="B3" s="1" t="s">
        <v>108</v>
      </c>
      <c r="C3" s="1" t="s">
        <v>267</v>
      </c>
    </row>
    <row r="4" spans="1:3" x14ac:dyDescent="0.3">
      <c r="A4" s="3" t="s">
        <v>169</v>
      </c>
      <c r="B4" s="1">
        <f>+'Source Fig5'!B1</f>
        <v>0.63528732313023395</v>
      </c>
      <c r="C4" s="1">
        <f>+'Source Fig5'!C1</f>
        <v>2.2000000000000002</v>
      </c>
    </row>
    <row r="5" spans="1:3" x14ac:dyDescent="0.3">
      <c r="A5" s="3" t="s">
        <v>170</v>
      </c>
      <c r="B5" s="1">
        <f>+'Source Fig5'!B2</f>
        <v>0.83365645599069405</v>
      </c>
      <c r="C5" s="1">
        <f>+'Source Fig5'!C2</f>
        <v>4.3</v>
      </c>
    </row>
    <row r="6" spans="1:3" x14ac:dyDescent="0.3">
      <c r="A6" s="3" t="s">
        <v>171</v>
      </c>
      <c r="B6" s="1">
        <f>+'Source Fig5'!B3</f>
        <v>1.11986217080975</v>
      </c>
      <c r="C6" s="1">
        <f>+'Source Fig5'!C3</f>
        <v>9.1</v>
      </c>
    </row>
    <row r="7" spans="1:3" x14ac:dyDescent="0.3">
      <c r="A7" s="3" t="s">
        <v>172</v>
      </c>
      <c r="B7" s="1">
        <f>+'Source Fig5'!B4</f>
        <v>1.63812973328943</v>
      </c>
      <c r="C7" s="1">
        <f>+'Source Fig5'!C4</f>
        <v>19.899999999999999</v>
      </c>
    </row>
    <row r="8" spans="1:3" x14ac:dyDescent="0.3">
      <c r="A8" s="3" t="s">
        <v>173</v>
      </c>
      <c r="B8" s="1">
        <f>+'Source Fig5'!B5</f>
        <v>2.2071097372488402</v>
      </c>
      <c r="C8" s="1">
        <f>+'Source Fig5'!C5</f>
        <v>35.700000000000003</v>
      </c>
    </row>
    <row r="9" spans="1:3" x14ac:dyDescent="0.3">
      <c r="A9" s="3" t="s">
        <v>174</v>
      </c>
      <c r="B9" s="1">
        <f>+'Source Fig5'!B6</f>
        <v>2.85255502030792</v>
      </c>
      <c r="C9" s="1">
        <f>+'Source Fig5'!C6</f>
        <v>60.4</v>
      </c>
    </row>
    <row r="10" spans="1:3" x14ac:dyDescent="0.3">
      <c r="A10" s="3" t="s">
        <v>175</v>
      </c>
      <c r="B10" s="1">
        <f>+'Source Fig5'!B7</f>
        <v>4.9905838041431299</v>
      </c>
      <c r="C10" s="1">
        <f>+'Source Fig5'!C7</f>
        <v>106</v>
      </c>
    </row>
    <row r="11" spans="1:3" x14ac:dyDescent="0.3">
      <c r="A11" s="3" t="s">
        <v>176</v>
      </c>
      <c r="B11" s="1">
        <f>+'Source Fig5'!B8</f>
        <v>4.9998163182836803</v>
      </c>
      <c r="C11" s="1">
        <f>+'Source Fig5'!C8</f>
        <v>136.1</v>
      </c>
    </row>
    <row r="12" spans="1:3" x14ac:dyDescent="0.3">
      <c r="A12" s="3" t="s">
        <v>177</v>
      </c>
      <c r="B12" s="1">
        <f>+'Source Fig5'!B9</f>
        <v>6.4353372364224901</v>
      </c>
      <c r="C12" s="1">
        <f>+'Source Fig5'!C9</f>
        <v>135.19999999999999</v>
      </c>
    </row>
    <row r="13" spans="1:3" x14ac:dyDescent="0.3">
      <c r="A13" s="3" t="s">
        <v>178</v>
      </c>
      <c r="B13" s="1">
        <f>+'Source Fig5'!B10</f>
        <v>9.6899867374005293</v>
      </c>
      <c r="C13" s="1">
        <f>+'Source Fig5'!C10</f>
        <v>116.9</v>
      </c>
    </row>
    <row r="14" spans="1:3" x14ac:dyDescent="0.3">
      <c r="A14" s="3" t="s">
        <v>179</v>
      </c>
      <c r="B14" s="1">
        <f>+'Source Fig5'!B11</f>
        <v>13.213315217391299</v>
      </c>
      <c r="C14" s="1">
        <f>+'Source Fig5'!C11</f>
        <v>116.7</v>
      </c>
    </row>
    <row r="15" spans="1:3" x14ac:dyDescent="0.3">
      <c r="A15" s="3" t="s">
        <v>180</v>
      </c>
      <c r="B15" s="1">
        <f>+'Source Fig5'!B12</f>
        <v>10.888991248272699</v>
      </c>
      <c r="C15" s="1">
        <f>+'Source Fig5'!C12</f>
        <v>118.2</v>
      </c>
    </row>
    <row r="16" spans="1:3" x14ac:dyDescent="0.3">
      <c r="A16" s="3" t="s">
        <v>181</v>
      </c>
      <c r="B16" s="1">
        <f>+'Source Fig5'!B13</f>
        <v>11.8049540966569</v>
      </c>
      <c r="C16" s="1">
        <f>+'Source Fig5'!C13</f>
        <v>136.30000000000001</v>
      </c>
    </row>
    <row r="17" spans="1:3" x14ac:dyDescent="0.3">
      <c r="A17" s="3" t="s">
        <v>182</v>
      </c>
      <c r="B17" s="1">
        <f>+'Source Fig5'!B14</f>
        <v>12.0408659693505</v>
      </c>
      <c r="C17" s="1">
        <f>+'Source Fig5'!C14</f>
        <v>148.5</v>
      </c>
    </row>
    <row r="18" spans="1:3" x14ac:dyDescent="0.3">
      <c r="A18" s="3" t="s">
        <v>183</v>
      </c>
      <c r="B18" s="1">
        <f>+'Source Fig5'!B15</f>
        <v>11.240366438854201</v>
      </c>
      <c r="C18" s="1">
        <f>+'Source Fig5'!C15</f>
        <v>154.6</v>
      </c>
    </row>
    <row r="19" spans="1:3" x14ac:dyDescent="0.3">
      <c r="A19" s="3" t="s">
        <v>184</v>
      </c>
      <c r="B19" s="1">
        <f>+'Source Fig5'!B16</f>
        <v>8.7361293962761</v>
      </c>
      <c r="C19" s="1">
        <f>+'Source Fig5'!C16</f>
        <v>185.8</v>
      </c>
    </row>
    <row r="20" spans="1:3" x14ac:dyDescent="0.3">
      <c r="A20" s="3" t="s">
        <v>185</v>
      </c>
      <c r="B20" s="1">
        <f>+'Source Fig5'!B17</f>
        <v>8.3570412517780905</v>
      </c>
      <c r="C20" s="1">
        <f>+'Source Fig5'!C17</f>
        <v>188</v>
      </c>
    </row>
    <row r="21" spans="1:3" x14ac:dyDescent="0.3">
      <c r="A21" s="3" t="s">
        <v>186</v>
      </c>
      <c r="B21" s="1">
        <f>+'Source Fig5'!B18</f>
        <v>9.1327259735619908</v>
      </c>
      <c r="C21" s="1">
        <f>+'Source Fig5'!C18</f>
        <v>204.5</v>
      </c>
    </row>
    <row r="22" spans="1:3" x14ac:dyDescent="0.3">
      <c r="A22" s="3" t="s">
        <v>187</v>
      </c>
      <c r="B22" s="1">
        <f>+'Source Fig5'!B19</f>
        <v>9.8673967896064791</v>
      </c>
      <c r="C22" s="1">
        <f>+'Source Fig5'!C19</f>
        <v>183.8</v>
      </c>
    </row>
    <row r="23" spans="1:3" x14ac:dyDescent="0.3">
      <c r="A23" s="3" t="s">
        <v>188</v>
      </c>
      <c r="B23" s="1">
        <f>+'Source Fig5'!B20</f>
        <v>11.8211195663505</v>
      </c>
      <c r="C23" s="1">
        <f>+'Source Fig5'!C20</f>
        <v>226.8</v>
      </c>
    </row>
    <row r="24" spans="1:3" x14ac:dyDescent="0.3">
      <c r="A24" s="3" t="s">
        <v>189</v>
      </c>
      <c r="B24" s="1">
        <f>+'Source Fig5'!B21</f>
        <v>8.9981785063752309</v>
      </c>
      <c r="C24" s="1">
        <f>+'Source Fig5'!C21</f>
        <v>148.19999999999999</v>
      </c>
    </row>
    <row r="25" spans="1:3" x14ac:dyDescent="0.3">
      <c r="A25" s="3" t="s">
        <v>190</v>
      </c>
      <c r="B25" s="1">
        <f>+'Source Fig5'!B22</f>
        <v>10.539921273720701</v>
      </c>
      <c r="C25" s="1">
        <f>+'Source Fig5'!C22</f>
        <v>179.4</v>
      </c>
    </row>
    <row r="26" spans="1:3" x14ac:dyDescent="0.3">
      <c r="A26" s="3" t="s">
        <v>191</v>
      </c>
      <c r="B26" s="1">
        <f>+'Source Fig5'!B23</f>
        <v>11.6053285165952</v>
      </c>
      <c r="C26" s="1">
        <f>+'Source Fig5'!C23</f>
        <v>257</v>
      </c>
    </row>
    <row r="27" spans="1:3" x14ac:dyDescent="0.3">
      <c r="A27" s="3" t="s">
        <v>192</v>
      </c>
      <c r="B27" s="1">
        <f>+'Source Fig5'!B24</f>
        <v>12.3270440251572</v>
      </c>
      <c r="C27" s="1">
        <f>+'Source Fig5'!C24</f>
        <v>323.39999999999998</v>
      </c>
    </row>
    <row r="28" spans="1:3" x14ac:dyDescent="0.3">
      <c r="A28" s="3" t="s">
        <v>193</v>
      </c>
      <c r="B28" s="1">
        <f>+'Source Fig5'!B25</f>
        <v>8.7136929460580905</v>
      </c>
      <c r="C28" s="1">
        <f>+'Source Fig5'!C25</f>
        <v>388.5</v>
      </c>
    </row>
    <row r="29" spans="1:3" x14ac:dyDescent="0.3">
      <c r="A29" s="3" t="s">
        <v>194</v>
      </c>
      <c r="B29" s="1">
        <f>+'Source Fig5'!B26</f>
        <v>8.3976983084884491</v>
      </c>
      <c r="C29" s="1">
        <f>+'Source Fig5'!C26</f>
        <v>434.9</v>
      </c>
    </row>
    <row r="30" spans="1:3" x14ac:dyDescent="0.3">
      <c r="A30" s="3" t="s">
        <v>195</v>
      </c>
      <c r="B30" s="1">
        <f>+'Source Fig5'!B27</f>
        <v>8.0226599210832195</v>
      </c>
      <c r="C30" s="1">
        <f>+'Source Fig5'!C27</f>
        <v>490</v>
      </c>
    </row>
    <row r="31" spans="1:3" x14ac:dyDescent="0.3">
      <c r="A31" s="3" t="s">
        <v>196</v>
      </c>
      <c r="B31" s="1">
        <f>+'Source Fig5'!B28</f>
        <v>10.2820086181151</v>
      </c>
      <c r="C31" s="1">
        <f>+'Source Fig5'!C28</f>
        <v>482</v>
      </c>
    </row>
    <row r="32" spans="1:3" x14ac:dyDescent="0.3">
      <c r="A32" s="3" t="s">
        <v>197</v>
      </c>
      <c r="B32" s="1">
        <f>+'Source Fig5'!B29</f>
        <v>12.315326491485299</v>
      </c>
      <c r="C32" s="1">
        <f>+'Source Fig5'!C29</f>
        <v>546</v>
      </c>
    </row>
    <row r="33" spans="1:3" x14ac:dyDescent="0.3">
      <c r="A33" s="3" t="s">
        <v>198</v>
      </c>
      <c r="B33" s="1">
        <f>+'Source Fig5'!B30</f>
        <v>14.2686731510369</v>
      </c>
      <c r="C33" s="1">
        <f>+'Source Fig5'!C30</f>
        <v>622</v>
      </c>
    </row>
    <row r="34" spans="1:3" x14ac:dyDescent="0.3">
      <c r="A34" s="3" t="s">
        <v>199</v>
      </c>
      <c r="B34" s="1">
        <f>+'Source Fig5'!B31</f>
        <v>14.6312265844953</v>
      </c>
      <c r="C34" s="1">
        <f>+'Source Fig5'!C31</f>
        <v>660</v>
      </c>
    </row>
    <row r="35" spans="1:3" x14ac:dyDescent="0.3">
      <c r="A35" s="3" t="s">
        <v>200</v>
      </c>
      <c r="B35" s="1">
        <f>+'Source Fig5'!B32</f>
        <v>14.380135762772399</v>
      </c>
      <c r="C35" s="1">
        <f>+'Source Fig5'!C32</f>
        <v>644</v>
      </c>
    </row>
    <row r="36" spans="1:3" x14ac:dyDescent="0.3">
      <c r="A36" s="3" t="s">
        <v>201</v>
      </c>
      <c r="B36" s="1">
        <f>+'Source Fig5'!B33</f>
        <v>15.9484847785446</v>
      </c>
      <c r="C36" s="1">
        <f>+'Source Fig5'!C33</f>
        <v>691</v>
      </c>
    </row>
    <row r="37" spans="1:3" x14ac:dyDescent="0.3">
      <c r="A37" s="3" t="s">
        <v>202</v>
      </c>
      <c r="B37" s="1">
        <f>+'Source Fig5'!B34</f>
        <v>18.365965788429701</v>
      </c>
      <c r="C37" s="1">
        <f>+'Source Fig5'!C34</f>
        <v>787</v>
      </c>
    </row>
    <row r="38" spans="1:3" x14ac:dyDescent="0.3">
      <c r="A38" s="3" t="s">
        <v>203</v>
      </c>
      <c r="B38" s="1">
        <f>+'Source Fig5'!B35</f>
        <v>20.384100854817099</v>
      </c>
      <c r="C38" s="1">
        <f>+'Source Fig5'!C35</f>
        <v>899</v>
      </c>
    </row>
    <row r="39" spans="1:3" x14ac:dyDescent="0.3">
      <c r="A39" s="3" t="s">
        <v>204</v>
      </c>
      <c r="B39" s="1">
        <f>+'Source Fig5'!B36</f>
        <v>22.2115131867169</v>
      </c>
      <c r="C39" s="1">
        <f>+'Source Fig5'!C36</f>
        <v>1014</v>
      </c>
    </row>
    <row r="40" spans="1:3" x14ac:dyDescent="0.3">
      <c r="A40" s="3" t="s">
        <v>205</v>
      </c>
      <c r="B40" s="1">
        <f>+'Source Fig5'!B37</f>
        <v>21.265652951699501</v>
      </c>
      <c r="C40" s="1">
        <f>+'Source Fig5'!C37</f>
        <v>951</v>
      </c>
    </row>
    <row r="41" spans="1:3" x14ac:dyDescent="0.3">
      <c r="A41" s="3" t="s">
        <v>206</v>
      </c>
      <c r="B41" s="1">
        <f>+'Source Fig5'!B38</f>
        <v>23.332025570607598</v>
      </c>
      <c r="C41" s="1">
        <f>+'Source Fig5'!C38</f>
        <v>1011</v>
      </c>
    </row>
    <row r="42" spans="1:3" x14ac:dyDescent="0.3">
      <c r="A42" s="3" t="s">
        <v>207</v>
      </c>
      <c r="B42" s="1">
        <f>+'Source Fig5'!B39</f>
        <v>25.583681494224599</v>
      </c>
      <c r="C42" s="1">
        <f>+'Source Fig5'!C39</f>
        <v>1041</v>
      </c>
    </row>
    <row r="43" spans="1:3" x14ac:dyDescent="0.3">
      <c r="A43" s="3" t="s">
        <v>208</v>
      </c>
      <c r="B43" s="1">
        <f>+'Source Fig5'!B40</f>
        <v>28.533919194084199</v>
      </c>
      <c r="C43" s="1">
        <f>+'Source Fig5'!C40</f>
        <v>1065</v>
      </c>
    </row>
    <row r="44" spans="1:3" x14ac:dyDescent="0.3">
      <c r="A44" s="3" t="s">
        <v>1</v>
      </c>
      <c r="B44" s="1">
        <f>+'Source Fig5'!B41</f>
        <v>33.517146303636103</v>
      </c>
      <c r="C44" s="1">
        <f>+'Source Fig5'!C41</f>
        <v>1167</v>
      </c>
    </row>
    <row r="45" spans="1:3" x14ac:dyDescent="0.3">
      <c r="A45" s="3" t="s">
        <v>2</v>
      </c>
      <c r="B45" s="1">
        <f>+'Source Fig5'!B42</f>
        <v>35.119435718096099</v>
      </c>
      <c r="C45" s="1">
        <f>+'Source Fig5'!C42</f>
        <v>1185</v>
      </c>
    </row>
    <row r="46" spans="1:3" x14ac:dyDescent="0.3">
      <c r="A46" s="3" t="s">
        <v>3</v>
      </c>
      <c r="B46" s="1">
        <f>+'Source Fig5'!B43</f>
        <v>37.309843064157299</v>
      </c>
      <c r="C46" s="1">
        <f>+'Source Fig5'!C43</f>
        <v>1241</v>
      </c>
    </row>
    <row r="47" spans="1:3" x14ac:dyDescent="0.3">
      <c r="A47" s="3" t="s">
        <v>4</v>
      </c>
      <c r="B47" s="1">
        <f>+'Source Fig5'!B44</f>
        <v>51.669997145304002</v>
      </c>
      <c r="C47" s="1">
        <f>+'Source Fig5'!C44</f>
        <v>1267</v>
      </c>
    </row>
    <row r="48" spans="1:3" x14ac:dyDescent="0.3">
      <c r="A48" s="3" t="s">
        <v>5</v>
      </c>
      <c r="B48" s="1">
        <f>+'Source Fig5'!B45</f>
        <v>38.633079967334602</v>
      </c>
      <c r="C48" s="1">
        <f>+'Source Fig5'!C45</f>
        <v>1230</v>
      </c>
    </row>
    <row r="49" spans="1:3" x14ac:dyDescent="0.3">
      <c r="A49" s="3" t="s">
        <v>6</v>
      </c>
      <c r="B49" s="1">
        <f>+'Source Fig5'!B46</f>
        <v>43.873947296930197</v>
      </c>
      <c r="C49" s="1">
        <f>+'Source Fig5'!C46</f>
        <v>1292</v>
      </c>
    </row>
    <row r="50" spans="1:3" x14ac:dyDescent="0.3">
      <c r="A50" s="3" t="s">
        <v>7</v>
      </c>
      <c r="B50" s="1">
        <f>+'Source Fig5'!B47</f>
        <v>51.890318265864103</v>
      </c>
      <c r="C50" s="1">
        <f>+'Source Fig5'!C47</f>
        <v>1319</v>
      </c>
    </row>
    <row r="51" spans="1:3" x14ac:dyDescent="0.3">
      <c r="A51" s="3" t="s">
        <v>8</v>
      </c>
      <c r="B51" s="1">
        <f>+'Source Fig5'!B48</f>
        <v>48.426418439716301</v>
      </c>
      <c r="C51" s="1">
        <f>+'Source Fig5'!C48</f>
        <v>1311</v>
      </c>
    </row>
    <row r="52" spans="1:3" x14ac:dyDescent="0.3">
      <c r="A52" s="3" t="s">
        <v>9</v>
      </c>
      <c r="B52" s="1">
        <f>+'Source Fig5'!B49</f>
        <v>57.643149284253603</v>
      </c>
      <c r="C52" s="1">
        <f>+'Source Fig5'!C49</f>
        <v>1353</v>
      </c>
    </row>
    <row r="53" spans="1:3" x14ac:dyDescent="0.3">
      <c r="A53" s="3" t="s">
        <v>10</v>
      </c>
      <c r="B53" s="1">
        <f>+'Source Fig5'!B50</f>
        <v>53.9740757721002</v>
      </c>
      <c r="C53" s="1">
        <f>+'Source Fig5'!C50</f>
        <v>1295</v>
      </c>
    </row>
    <row r="54" spans="1:3" x14ac:dyDescent="0.3">
      <c r="A54" s="3" t="s">
        <v>11</v>
      </c>
      <c r="B54" s="1">
        <f>+'Source Fig5'!B51</f>
        <v>49.675297292738499</v>
      </c>
      <c r="C54" s="1">
        <f>+'Source Fig5'!C51</f>
        <v>1178</v>
      </c>
    </row>
    <row r="55" spans="1:3" x14ac:dyDescent="0.3">
      <c r="A55" s="3" t="s">
        <v>12</v>
      </c>
      <c r="B55" s="1">
        <f>+'Source Fig5'!B52</f>
        <v>52.640603566529499</v>
      </c>
      <c r="C55" s="1">
        <f>+'Source Fig5'!C52</f>
        <v>1228</v>
      </c>
    </row>
    <row r="56" spans="1:3" x14ac:dyDescent="0.3">
      <c r="A56" s="3" t="s">
        <v>13</v>
      </c>
      <c r="B56" s="1">
        <f>+'Source Fig5'!B53</f>
        <v>47.896268854194197</v>
      </c>
      <c r="C56" s="1">
        <f>+'Source Fig5'!C53</f>
        <v>1086</v>
      </c>
    </row>
    <row r="57" spans="1:3" x14ac:dyDescent="0.3">
      <c r="A57" s="3" t="s">
        <v>14</v>
      </c>
      <c r="B57" s="1">
        <f>+'Source Fig5'!B54</f>
        <v>37.061090184872498</v>
      </c>
      <c r="C57" s="1">
        <f>+'Source Fig5'!C54</f>
        <v>856</v>
      </c>
    </row>
    <row r="58" spans="1:3" x14ac:dyDescent="0.3">
      <c r="A58" s="3" t="s">
        <v>15</v>
      </c>
      <c r="B58" s="1">
        <f>+'Source Fig5'!B55</f>
        <v>35.2165883143049</v>
      </c>
      <c r="C58" s="1">
        <f>+'Source Fig5'!C55</f>
        <v>839</v>
      </c>
    </row>
    <row r="59" spans="1:3" x14ac:dyDescent="0.3">
      <c r="A59" s="3" t="s">
        <v>16</v>
      </c>
      <c r="B59" s="1">
        <f>+'Source Fig5'!B56</f>
        <v>32.507369930682799</v>
      </c>
      <c r="C59" s="1">
        <f>+'Source Fig5'!C56</f>
        <v>816</v>
      </c>
    </row>
    <row r="60" spans="1:3" x14ac:dyDescent="0.3">
      <c r="A60" s="3" t="s">
        <v>17</v>
      </c>
      <c r="B60" s="1">
        <f>+'Source Fig5'!B57</f>
        <v>30.245022970903499</v>
      </c>
      <c r="C60" s="1">
        <f>+'Source Fig5'!C57</f>
        <v>790</v>
      </c>
    </row>
    <row r="61" spans="1:3" x14ac:dyDescent="0.3">
      <c r="A61" s="3" t="s">
        <v>18</v>
      </c>
      <c r="B61" s="1">
        <f>+'Source Fig5'!B58</f>
        <v>28.2031941757125</v>
      </c>
      <c r="C61" s="1">
        <f>+'Source Fig5'!C58</f>
        <v>860</v>
      </c>
    </row>
    <row r="62" spans="1:3" x14ac:dyDescent="0.3">
      <c r="A62" s="3" t="s">
        <v>19</v>
      </c>
      <c r="B62" s="1">
        <f>+'Source Fig5'!B59</f>
        <v>23.7254667304931</v>
      </c>
      <c r="C62" s="1">
        <f>+'Source Fig5'!C59</f>
        <v>793</v>
      </c>
    </row>
    <row r="63" spans="1:3" x14ac:dyDescent="0.3">
      <c r="A63" s="3" t="s">
        <v>20</v>
      </c>
      <c r="B63" s="1">
        <f>+'Source Fig5'!B60</f>
        <v>21.007485111730301</v>
      </c>
      <c r="C63" s="1">
        <f>+'Source Fig5'!C60</f>
        <v>769</v>
      </c>
    </row>
    <row r="64" spans="1:3" x14ac:dyDescent="0.3">
      <c r="A64" s="3" t="s">
        <v>21</v>
      </c>
      <c r="B64" s="1">
        <f>+'Source Fig5'!B61</f>
        <v>17.632498915511999</v>
      </c>
      <c r="C64" s="1">
        <f>+'Source Fig5'!C61</f>
        <v>691</v>
      </c>
    </row>
    <row r="65" spans="1:3" x14ac:dyDescent="0.3">
      <c r="A65" s="3" t="s">
        <v>22</v>
      </c>
      <c r="B65" s="1">
        <f>+'Source Fig5'!B62</f>
        <v>16.593004167192799</v>
      </c>
      <c r="C65" s="1">
        <f>+'Source Fig5'!C62</f>
        <v>657</v>
      </c>
    </row>
    <row r="66" spans="1:3" x14ac:dyDescent="0.3">
      <c r="A66" s="3" t="s">
        <v>23</v>
      </c>
      <c r="B66" s="1">
        <f>+'Source Fig5'!B63</f>
        <v>16.4318663508291</v>
      </c>
      <c r="C66" s="1">
        <f>+'Source Fig5'!C63</f>
        <v>659</v>
      </c>
    </row>
    <row r="67" spans="1:3" x14ac:dyDescent="0.3">
      <c r="A67" s="3" t="s">
        <v>24</v>
      </c>
      <c r="B67" s="1">
        <f>+'Source Fig5'!B64</f>
        <v>15.9631259602615</v>
      </c>
      <c r="C67" s="1">
        <f>+'Source Fig5'!C64</f>
        <v>613</v>
      </c>
    </row>
    <row r="68" spans="1:3" x14ac:dyDescent="0.3">
      <c r="A68" s="3" t="s">
        <v>25</v>
      </c>
      <c r="B68" s="1">
        <f>+'Source Fig5'!B65</f>
        <v>16.780161891301599</v>
      </c>
      <c r="C68" s="1">
        <f>+'Source Fig5'!C65</f>
        <v>653</v>
      </c>
    </row>
    <row r="69" spans="1:3" x14ac:dyDescent="0.3">
      <c r="A69" s="3" t="s">
        <v>26</v>
      </c>
      <c r="B69" s="1">
        <f>+'Source Fig5'!B66</f>
        <v>16.965608871173799</v>
      </c>
      <c r="C69" s="1">
        <f>+'Source Fig5'!C66</f>
        <v>664</v>
      </c>
    </row>
    <row r="70" spans="1:3" x14ac:dyDescent="0.3">
      <c r="A70" s="3" t="s">
        <v>27</v>
      </c>
      <c r="B70" s="1">
        <f>+'Source Fig5'!B67</f>
        <v>16.5876212493148</v>
      </c>
      <c r="C70" s="1">
        <f>+'Source Fig5'!C67</f>
        <v>696</v>
      </c>
    </row>
    <row r="71" spans="1:3" x14ac:dyDescent="0.3">
      <c r="A71" s="3" t="s">
        <v>28</v>
      </c>
      <c r="B71" s="1">
        <f>+'Source Fig5'!B68</f>
        <v>17.867228012527601</v>
      </c>
      <c r="C71" s="1">
        <f>+'Source Fig5'!C68</f>
        <v>696</v>
      </c>
    </row>
    <row r="72" spans="1:3" x14ac:dyDescent="0.3">
      <c r="A72" s="3" t="s">
        <v>29</v>
      </c>
      <c r="B72" s="1">
        <f>+'Source Fig5'!B69</f>
        <v>19.319673958823699</v>
      </c>
      <c r="C72" s="1">
        <f>+'Source Fig5'!C69</f>
        <v>779.8</v>
      </c>
    </row>
    <row r="73" spans="1:3" x14ac:dyDescent="0.3">
      <c r="A73" s="3" t="s">
        <v>30</v>
      </c>
      <c r="B73" s="1">
        <f>+'Source Fig5'!B70</f>
        <v>20.659038474983099</v>
      </c>
      <c r="C73" s="1">
        <f>+'Source Fig5'!C70</f>
        <v>886.5</v>
      </c>
    </row>
    <row r="74" spans="1:3" x14ac:dyDescent="0.3">
      <c r="A74" s="3" t="s">
        <v>31</v>
      </c>
      <c r="B74" s="1">
        <f>+'Source Fig5'!B71</f>
        <v>20.6292304426782</v>
      </c>
      <c r="C74" s="1">
        <f>+'Source Fig5'!C71</f>
        <v>874.7</v>
      </c>
    </row>
    <row r="75" spans="1:3" x14ac:dyDescent="0.3">
      <c r="A75" s="3" t="s">
        <v>32</v>
      </c>
      <c r="B75" s="1">
        <f>+'Source Fig5'!B72</f>
        <v>21.926974736944199</v>
      </c>
      <c r="C75" s="1">
        <f>+'Source Fig5'!C72</f>
        <v>904.4</v>
      </c>
    </row>
    <row r="76" spans="1:3" x14ac:dyDescent="0.3">
      <c r="A76" s="3" t="s">
        <v>33</v>
      </c>
      <c r="B76" s="1">
        <f>+'Source Fig5'!B73</f>
        <v>24.007246376811601</v>
      </c>
      <c r="C76" s="1">
        <f>+'Source Fig5'!C73</f>
        <v>993.9</v>
      </c>
    </row>
    <row r="77" spans="1:3" x14ac:dyDescent="0.3">
      <c r="A77" s="3" t="s">
        <v>34</v>
      </c>
      <c r="B77" s="1">
        <f>+'Source Fig5'!B74</f>
        <v>22.359641647093099</v>
      </c>
      <c r="C77" s="1">
        <f>+'Source Fig5'!C74</f>
        <v>1075.7</v>
      </c>
    </row>
    <row r="78" spans="1:3" x14ac:dyDescent="0.3">
      <c r="A78" s="3" t="s">
        <v>35</v>
      </c>
      <c r="B78" s="1"/>
      <c r="C78" s="1"/>
    </row>
    <row r="79" spans="1:3" x14ac:dyDescent="0.3">
      <c r="A79" s="3" t="s">
        <v>36</v>
      </c>
      <c r="B79" s="1"/>
      <c r="C79" s="1"/>
    </row>
    <row r="80" spans="1:3" x14ac:dyDescent="0.3">
      <c r="A80" s="3" t="s">
        <v>37</v>
      </c>
      <c r="B80" s="1"/>
      <c r="C80" s="1"/>
    </row>
    <row r="81" spans="1:3" x14ac:dyDescent="0.3">
      <c r="A81" s="3" t="s">
        <v>38</v>
      </c>
      <c r="B81" s="1"/>
      <c r="C81" s="1"/>
    </row>
    <row r="82" spans="1:3" x14ac:dyDescent="0.3">
      <c r="A82" s="3" t="s">
        <v>39</v>
      </c>
      <c r="B82" s="1"/>
      <c r="C82" s="1"/>
    </row>
    <row r="83" spans="1:3" x14ac:dyDescent="0.3">
      <c r="A83" s="3" t="s">
        <v>40</v>
      </c>
      <c r="B83" s="1"/>
      <c r="C83" s="1"/>
    </row>
    <row r="84" spans="1:3" x14ac:dyDescent="0.3">
      <c r="A84" s="3" t="s">
        <v>41</v>
      </c>
      <c r="B84" s="1"/>
      <c r="C8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Data</vt:lpstr>
      <vt:lpstr>Figure 1</vt:lpstr>
      <vt:lpstr>Figure 2</vt:lpstr>
      <vt:lpstr>Figure 3</vt:lpstr>
      <vt:lpstr>Source Fig4 2011Bench</vt:lpstr>
      <vt:lpstr>Source Fig4 multiple bench</vt:lpstr>
      <vt:lpstr>Figure 4</vt:lpstr>
      <vt:lpstr>Source Fig5</vt:lpstr>
      <vt:lpstr>Figure 5</vt:lpstr>
      <vt:lpstr>Source Fig6</vt:lpstr>
      <vt:lpstr>Figure 6</vt:lpstr>
      <vt:lpstr>Source Fig7</vt:lpstr>
      <vt:lpstr>Figure 7</vt:lpstr>
      <vt:lpstr>FIgure 8</vt:lpstr>
      <vt:lpstr>Figure 9</vt:lpstr>
      <vt:lpstr>Figure 10</vt:lpstr>
      <vt:lpstr>Figure 11</vt:lpstr>
      <vt:lpstr>Source Fig12</vt:lpstr>
      <vt:lpstr>Figure 12</vt:lpstr>
      <vt:lpstr>Figure 13</vt:lpstr>
      <vt:lpstr>Figure 14</vt:lpstr>
      <vt:lpstr>Figure 15</vt:lpstr>
      <vt:lpstr>Figure 15b</vt:lpstr>
      <vt:lpstr>Figure 16a</vt:lpstr>
      <vt:lpstr>Figure 16b</vt:lpstr>
      <vt:lpstr>Figure 17c</vt:lpstr>
      <vt:lpstr>Figure 18a</vt:lpstr>
      <vt:lpstr>Figure 18b</vt:lpstr>
      <vt:lpstr>Figure 18c</vt:lpstr>
      <vt:lpstr>Figure 18d</vt:lpstr>
      <vt:lpstr>Figure 18e</vt:lpstr>
      <vt:lpstr>Figure 18f</vt:lpstr>
      <vt:lpstr>Figure 18g</vt:lpstr>
      <vt:lpstr>Figure 18h</vt:lpstr>
      <vt:lpstr>Figure 19</vt:lpstr>
      <vt:lpstr>Figure 20a</vt:lpstr>
      <vt:lpstr>Figure 20b</vt:lpstr>
      <vt:lpstr>Data budget accounting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dcterms:created xsi:type="dcterms:W3CDTF">2018-07-23T19:49:20Z</dcterms:created>
  <dcterms:modified xsi:type="dcterms:W3CDTF">2022-02-18T19:44:13Z</dcterms:modified>
</cp:coreProperties>
</file>