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B32499B1-9F34-4903-B241-5B73F585338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Data" sheetId="1" r:id="rId1"/>
    <sheet name="Calculations" sheetId="5" r:id="rId2"/>
    <sheet name="Montly auxiliary Calculations" sheetId="6" r:id="rId3"/>
    <sheet name="Results" sheetId="7" r:id="rId4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" i="1"/>
  <c r="G14" i="1"/>
  <c r="G3" i="1"/>
  <c r="G4" i="1"/>
  <c r="G5" i="1"/>
  <c r="G6" i="1"/>
  <c r="G7" i="1"/>
  <c r="G8" i="1"/>
  <c r="G9" i="1"/>
  <c r="G10" i="1"/>
  <c r="G11" i="1"/>
  <c r="G12" i="1"/>
  <c r="G13" i="1"/>
  <c r="G2" i="1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O22" i="6"/>
  <c r="O63" i="6"/>
  <c r="N187" i="6"/>
  <c r="N276" i="6"/>
  <c r="N285" i="6"/>
  <c r="O285" i="6" s="1"/>
  <c r="N304" i="6"/>
  <c r="O304" i="6" s="1"/>
  <c r="N312" i="6"/>
  <c r="O312" i="6" s="1"/>
  <c r="M3" i="6"/>
  <c r="M4" i="6"/>
  <c r="N4" i="6" s="1"/>
  <c r="M5" i="6"/>
  <c r="N5" i="6" s="1"/>
  <c r="M6" i="6"/>
  <c r="N6" i="6" s="1"/>
  <c r="O6" i="6" s="1"/>
  <c r="M7" i="6"/>
  <c r="N7" i="6" s="1"/>
  <c r="O7" i="6" s="1"/>
  <c r="M8" i="6"/>
  <c r="N8" i="6" s="1"/>
  <c r="O8" i="6" s="1"/>
  <c r="M9" i="6"/>
  <c r="M10" i="6"/>
  <c r="M11" i="6"/>
  <c r="M12" i="6"/>
  <c r="N12" i="6" s="1"/>
  <c r="M13" i="6"/>
  <c r="N13" i="6" s="1"/>
  <c r="M14" i="6"/>
  <c r="N14" i="6" s="1"/>
  <c r="O14" i="6" s="1"/>
  <c r="M15" i="6"/>
  <c r="N15" i="6" s="1"/>
  <c r="O15" i="6" s="1"/>
  <c r="M16" i="6"/>
  <c r="M17" i="6"/>
  <c r="M18" i="6"/>
  <c r="M19" i="6"/>
  <c r="M20" i="6"/>
  <c r="N20" i="6" s="1"/>
  <c r="M21" i="6"/>
  <c r="N21" i="6" s="1"/>
  <c r="M22" i="6"/>
  <c r="N22" i="6" s="1"/>
  <c r="M23" i="6"/>
  <c r="N23" i="6" s="1"/>
  <c r="O23" i="6" s="1"/>
  <c r="M24" i="6"/>
  <c r="M25" i="6"/>
  <c r="M26" i="6"/>
  <c r="M27" i="6"/>
  <c r="M28" i="6"/>
  <c r="N28" i="6" s="1"/>
  <c r="M29" i="6"/>
  <c r="N29" i="6" s="1"/>
  <c r="M30" i="6"/>
  <c r="N30" i="6" s="1"/>
  <c r="O30" i="6" s="1"/>
  <c r="M31" i="6"/>
  <c r="N31" i="6" s="1"/>
  <c r="O31" i="6" s="1"/>
  <c r="M32" i="6"/>
  <c r="N32" i="6" s="1"/>
  <c r="O32" i="6" s="1"/>
  <c r="M33" i="6"/>
  <c r="M34" i="6"/>
  <c r="M35" i="6"/>
  <c r="M36" i="6"/>
  <c r="N36" i="6" s="1"/>
  <c r="M37" i="6"/>
  <c r="N37" i="6" s="1"/>
  <c r="M38" i="6"/>
  <c r="N38" i="6" s="1"/>
  <c r="O38" i="6" s="1"/>
  <c r="M39" i="6"/>
  <c r="N39" i="6" s="1"/>
  <c r="O39" i="6" s="1"/>
  <c r="M40" i="6"/>
  <c r="M41" i="6"/>
  <c r="M42" i="6"/>
  <c r="M43" i="6"/>
  <c r="M44" i="6"/>
  <c r="N44" i="6" s="1"/>
  <c r="M45" i="6"/>
  <c r="N45" i="6" s="1"/>
  <c r="M46" i="6"/>
  <c r="N46" i="6" s="1"/>
  <c r="O46" i="6" s="1"/>
  <c r="M47" i="6"/>
  <c r="N47" i="6" s="1"/>
  <c r="O47" i="6" s="1"/>
  <c r="M48" i="6"/>
  <c r="M49" i="6"/>
  <c r="M50" i="6"/>
  <c r="M51" i="6"/>
  <c r="M52" i="6"/>
  <c r="N52" i="6" s="1"/>
  <c r="M53" i="6"/>
  <c r="N53" i="6" s="1"/>
  <c r="M54" i="6"/>
  <c r="N54" i="6" s="1"/>
  <c r="O54" i="6" s="1"/>
  <c r="M55" i="6"/>
  <c r="N55" i="6" s="1"/>
  <c r="O55" i="6" s="1"/>
  <c r="M56" i="6"/>
  <c r="M57" i="6"/>
  <c r="M58" i="6"/>
  <c r="M59" i="6"/>
  <c r="M60" i="6"/>
  <c r="N60" i="6" s="1"/>
  <c r="M61" i="6"/>
  <c r="N61" i="6" s="1"/>
  <c r="M62" i="6"/>
  <c r="N62" i="6" s="1"/>
  <c r="O62" i="6" s="1"/>
  <c r="M63" i="6"/>
  <c r="N63" i="6" s="1"/>
  <c r="M64" i="6"/>
  <c r="M65" i="6"/>
  <c r="M66" i="6"/>
  <c r="M67" i="6"/>
  <c r="M68" i="6"/>
  <c r="N68" i="6" s="1"/>
  <c r="M69" i="6"/>
  <c r="N69" i="6" s="1"/>
  <c r="M70" i="6"/>
  <c r="N70" i="6" s="1"/>
  <c r="O70" i="6" s="1"/>
  <c r="M71" i="6"/>
  <c r="N71" i="6" s="1"/>
  <c r="O71" i="6" s="1"/>
  <c r="M72" i="6"/>
  <c r="N72" i="6" s="1"/>
  <c r="O72" i="6" s="1"/>
  <c r="M73" i="6"/>
  <c r="M74" i="6"/>
  <c r="M75" i="6"/>
  <c r="M76" i="6"/>
  <c r="N76" i="6" s="1"/>
  <c r="M77" i="6"/>
  <c r="N77" i="6" s="1"/>
  <c r="M78" i="6"/>
  <c r="N78" i="6" s="1"/>
  <c r="O78" i="6" s="1"/>
  <c r="M79" i="6"/>
  <c r="N79" i="6" s="1"/>
  <c r="O79" i="6" s="1"/>
  <c r="M80" i="6"/>
  <c r="M81" i="6"/>
  <c r="M82" i="6"/>
  <c r="M83" i="6"/>
  <c r="M84" i="6"/>
  <c r="N84" i="6" s="1"/>
  <c r="M85" i="6"/>
  <c r="N85" i="6" s="1"/>
  <c r="M86" i="6"/>
  <c r="N86" i="6" s="1"/>
  <c r="O86" i="6" s="1"/>
  <c r="M87" i="6"/>
  <c r="N87" i="6" s="1"/>
  <c r="O87" i="6" s="1"/>
  <c r="M88" i="6"/>
  <c r="M89" i="6"/>
  <c r="M90" i="6"/>
  <c r="M91" i="6"/>
  <c r="M92" i="6"/>
  <c r="N92" i="6" s="1"/>
  <c r="M93" i="6"/>
  <c r="N93" i="6" s="1"/>
  <c r="M94" i="6"/>
  <c r="N94" i="6" s="1"/>
  <c r="O94" i="6" s="1"/>
  <c r="M95" i="6"/>
  <c r="N95" i="6" s="1"/>
  <c r="O95" i="6" s="1"/>
  <c r="M96" i="6"/>
  <c r="N96" i="6" s="1"/>
  <c r="O96" i="6" s="1"/>
  <c r="M97" i="6"/>
  <c r="M98" i="6"/>
  <c r="M99" i="6"/>
  <c r="M100" i="6"/>
  <c r="N100" i="6" s="1"/>
  <c r="M101" i="6"/>
  <c r="N101" i="6" s="1"/>
  <c r="M102" i="6"/>
  <c r="N102" i="6" s="1"/>
  <c r="O102" i="6" s="1"/>
  <c r="M103" i="6"/>
  <c r="N103" i="6" s="1"/>
  <c r="M104" i="6"/>
  <c r="M105" i="6"/>
  <c r="M106" i="6"/>
  <c r="M107" i="6"/>
  <c r="M108" i="6"/>
  <c r="N108" i="6" s="1"/>
  <c r="M109" i="6"/>
  <c r="N109" i="6" s="1"/>
  <c r="M110" i="6"/>
  <c r="N110" i="6" s="1"/>
  <c r="O110" i="6" s="1"/>
  <c r="M111" i="6"/>
  <c r="N111" i="6" s="1"/>
  <c r="M112" i="6"/>
  <c r="M113" i="6"/>
  <c r="M114" i="6"/>
  <c r="M115" i="6"/>
  <c r="M116" i="6"/>
  <c r="N116" i="6" s="1"/>
  <c r="M117" i="6"/>
  <c r="N117" i="6" s="1"/>
  <c r="M118" i="6"/>
  <c r="N118" i="6" s="1"/>
  <c r="O118" i="6" s="1"/>
  <c r="M119" i="6"/>
  <c r="N119" i="6" s="1"/>
  <c r="M120" i="6"/>
  <c r="M121" i="6"/>
  <c r="M122" i="6"/>
  <c r="M123" i="6"/>
  <c r="M124" i="6"/>
  <c r="N124" i="6" s="1"/>
  <c r="M125" i="6"/>
  <c r="N125" i="6" s="1"/>
  <c r="M126" i="6"/>
  <c r="N126" i="6" s="1"/>
  <c r="O126" i="6" s="1"/>
  <c r="M127" i="6"/>
  <c r="N127" i="6" s="1"/>
  <c r="M128" i="6"/>
  <c r="M129" i="6"/>
  <c r="M130" i="6"/>
  <c r="M131" i="6"/>
  <c r="M132" i="6"/>
  <c r="N132" i="6" s="1"/>
  <c r="M133" i="6"/>
  <c r="N133" i="6" s="1"/>
  <c r="M134" i="6"/>
  <c r="N134" i="6" s="1"/>
  <c r="O134" i="6" s="1"/>
  <c r="M135" i="6"/>
  <c r="N135" i="6" s="1"/>
  <c r="M136" i="6"/>
  <c r="N136" i="6" s="1"/>
  <c r="O136" i="6" s="1"/>
  <c r="M137" i="6"/>
  <c r="M138" i="6"/>
  <c r="M139" i="6"/>
  <c r="M140" i="6"/>
  <c r="N140" i="6" s="1"/>
  <c r="M141" i="6"/>
  <c r="N141" i="6" s="1"/>
  <c r="M142" i="6"/>
  <c r="N142" i="6" s="1"/>
  <c r="O142" i="6" s="1"/>
  <c r="M143" i="6"/>
  <c r="N143" i="6" s="1"/>
  <c r="M144" i="6"/>
  <c r="M145" i="6"/>
  <c r="M146" i="6"/>
  <c r="M147" i="6"/>
  <c r="M148" i="6"/>
  <c r="N148" i="6" s="1"/>
  <c r="M149" i="6"/>
  <c r="N149" i="6" s="1"/>
  <c r="M150" i="6"/>
  <c r="N150" i="6" s="1"/>
  <c r="O150" i="6" s="1"/>
  <c r="M151" i="6"/>
  <c r="N151" i="6" s="1"/>
  <c r="M152" i="6"/>
  <c r="M153" i="6"/>
  <c r="M154" i="6"/>
  <c r="M155" i="6"/>
  <c r="M156" i="6"/>
  <c r="N156" i="6" s="1"/>
  <c r="M157" i="6"/>
  <c r="N157" i="6" s="1"/>
  <c r="M158" i="6"/>
  <c r="N158" i="6" s="1"/>
  <c r="O158" i="6" s="1"/>
  <c r="M159" i="6"/>
  <c r="N159" i="6" s="1"/>
  <c r="M160" i="6"/>
  <c r="N160" i="6" s="1"/>
  <c r="O160" i="6" s="1"/>
  <c r="M161" i="6"/>
  <c r="M162" i="6"/>
  <c r="M163" i="6"/>
  <c r="M164" i="6"/>
  <c r="N164" i="6" s="1"/>
  <c r="M165" i="6"/>
  <c r="N165" i="6" s="1"/>
  <c r="M166" i="6"/>
  <c r="N166" i="6" s="1"/>
  <c r="O166" i="6" s="1"/>
  <c r="M167" i="6"/>
  <c r="N167" i="6" s="1"/>
  <c r="M168" i="6"/>
  <c r="M169" i="6"/>
  <c r="M170" i="6"/>
  <c r="M171" i="6"/>
  <c r="M172" i="6"/>
  <c r="N172" i="6" s="1"/>
  <c r="M173" i="6"/>
  <c r="N173" i="6" s="1"/>
  <c r="M174" i="6"/>
  <c r="N174" i="6" s="1"/>
  <c r="O174" i="6" s="1"/>
  <c r="M175" i="6"/>
  <c r="N175" i="6" s="1"/>
  <c r="M176" i="6"/>
  <c r="M177" i="6"/>
  <c r="M178" i="6"/>
  <c r="M179" i="6"/>
  <c r="M180" i="6"/>
  <c r="N180" i="6" s="1"/>
  <c r="M181" i="6"/>
  <c r="N181" i="6" s="1"/>
  <c r="M182" i="6"/>
  <c r="N182" i="6" s="1"/>
  <c r="O182" i="6" s="1"/>
  <c r="M183" i="6"/>
  <c r="N183" i="6" s="1"/>
  <c r="M184" i="6"/>
  <c r="M185" i="6"/>
  <c r="M186" i="6"/>
  <c r="M187" i="6"/>
  <c r="M188" i="6"/>
  <c r="N188" i="6" s="1"/>
  <c r="M189" i="6"/>
  <c r="N189" i="6" s="1"/>
  <c r="M190" i="6"/>
  <c r="N190" i="6" s="1"/>
  <c r="O190" i="6" s="1"/>
  <c r="M191" i="6"/>
  <c r="N191" i="6" s="1"/>
  <c r="M192" i="6"/>
  <c r="M193" i="6"/>
  <c r="M194" i="6"/>
  <c r="M195" i="6"/>
  <c r="M196" i="6"/>
  <c r="N196" i="6" s="1"/>
  <c r="M197" i="6"/>
  <c r="N197" i="6" s="1"/>
  <c r="M198" i="6"/>
  <c r="N198" i="6" s="1"/>
  <c r="O198" i="6" s="1"/>
  <c r="M199" i="6"/>
  <c r="N199" i="6" s="1"/>
  <c r="M200" i="6"/>
  <c r="N200" i="6" s="1"/>
  <c r="O200" i="6" s="1"/>
  <c r="M201" i="6"/>
  <c r="M202" i="6"/>
  <c r="M203" i="6"/>
  <c r="M204" i="6"/>
  <c r="N204" i="6" s="1"/>
  <c r="M205" i="6"/>
  <c r="N205" i="6" s="1"/>
  <c r="M206" i="6"/>
  <c r="N206" i="6" s="1"/>
  <c r="O206" i="6" s="1"/>
  <c r="M207" i="6"/>
  <c r="N207" i="6" s="1"/>
  <c r="M208" i="6"/>
  <c r="M209" i="6"/>
  <c r="M210" i="6"/>
  <c r="M211" i="6"/>
  <c r="M212" i="6"/>
  <c r="N212" i="6" s="1"/>
  <c r="M213" i="6"/>
  <c r="N213" i="6" s="1"/>
  <c r="M214" i="6"/>
  <c r="N214" i="6" s="1"/>
  <c r="O214" i="6" s="1"/>
  <c r="M215" i="6"/>
  <c r="N215" i="6" s="1"/>
  <c r="M216" i="6"/>
  <c r="M217" i="6"/>
  <c r="M218" i="6"/>
  <c r="M219" i="6"/>
  <c r="M220" i="6"/>
  <c r="N220" i="6" s="1"/>
  <c r="M221" i="6"/>
  <c r="N221" i="6" s="1"/>
  <c r="M222" i="6"/>
  <c r="N222" i="6" s="1"/>
  <c r="O222" i="6" s="1"/>
  <c r="M223" i="6"/>
  <c r="N223" i="6" s="1"/>
  <c r="M224" i="6"/>
  <c r="N224" i="6" s="1"/>
  <c r="O224" i="6" s="1"/>
  <c r="M225" i="6"/>
  <c r="M226" i="6"/>
  <c r="M227" i="6"/>
  <c r="M228" i="6"/>
  <c r="N228" i="6" s="1"/>
  <c r="M229" i="6"/>
  <c r="N229" i="6" s="1"/>
  <c r="M230" i="6"/>
  <c r="N230" i="6" s="1"/>
  <c r="O230" i="6" s="1"/>
  <c r="M231" i="6"/>
  <c r="N231" i="6" s="1"/>
  <c r="M232" i="6"/>
  <c r="M233" i="6"/>
  <c r="M234" i="6"/>
  <c r="M235" i="6"/>
  <c r="M236" i="6"/>
  <c r="N236" i="6" s="1"/>
  <c r="M237" i="6"/>
  <c r="N237" i="6" s="1"/>
  <c r="M238" i="6"/>
  <c r="N238" i="6" s="1"/>
  <c r="O238" i="6" s="1"/>
  <c r="M239" i="6"/>
  <c r="N239" i="6" s="1"/>
  <c r="M240" i="6"/>
  <c r="M241" i="6"/>
  <c r="M242" i="6"/>
  <c r="M243" i="6"/>
  <c r="M244" i="6"/>
  <c r="N244" i="6" s="1"/>
  <c r="M245" i="6"/>
  <c r="N245" i="6" s="1"/>
  <c r="M246" i="6"/>
  <c r="N246" i="6" s="1"/>
  <c r="O246" i="6" s="1"/>
  <c r="M247" i="6"/>
  <c r="N247" i="6" s="1"/>
  <c r="M248" i="6"/>
  <c r="M249" i="6"/>
  <c r="M250" i="6"/>
  <c r="M251" i="6"/>
  <c r="M252" i="6"/>
  <c r="N252" i="6" s="1"/>
  <c r="M253" i="6"/>
  <c r="N253" i="6" s="1"/>
  <c r="M254" i="6"/>
  <c r="N254" i="6" s="1"/>
  <c r="O254" i="6" s="1"/>
  <c r="M255" i="6"/>
  <c r="N255" i="6" s="1"/>
  <c r="M256" i="6"/>
  <c r="M257" i="6"/>
  <c r="M258" i="6"/>
  <c r="M259" i="6"/>
  <c r="M260" i="6"/>
  <c r="N260" i="6" s="1"/>
  <c r="M261" i="6"/>
  <c r="N261" i="6" s="1"/>
  <c r="M262" i="6"/>
  <c r="N262" i="6" s="1"/>
  <c r="O262" i="6" s="1"/>
  <c r="M263" i="6"/>
  <c r="N263" i="6" s="1"/>
  <c r="M264" i="6"/>
  <c r="M265" i="6"/>
  <c r="M266" i="6"/>
  <c r="M267" i="6"/>
  <c r="M268" i="6"/>
  <c r="N268" i="6" s="1"/>
  <c r="M269" i="6"/>
  <c r="N269" i="6" s="1"/>
  <c r="M270" i="6"/>
  <c r="N270" i="6" s="1"/>
  <c r="O270" i="6" s="1"/>
  <c r="M271" i="6"/>
  <c r="N271" i="6" s="1"/>
  <c r="M272" i="6"/>
  <c r="N272" i="6" s="1"/>
  <c r="O272" i="6" s="1"/>
  <c r="M273" i="6"/>
  <c r="N273" i="6" s="1"/>
  <c r="M274" i="6"/>
  <c r="M275" i="6"/>
  <c r="M276" i="6"/>
  <c r="M277" i="6"/>
  <c r="N277" i="6" s="1"/>
  <c r="O277" i="6" s="1"/>
  <c r="M278" i="6"/>
  <c r="N278" i="6" s="1"/>
  <c r="O278" i="6" s="1"/>
  <c r="M279" i="6"/>
  <c r="N279" i="6" s="1"/>
  <c r="M280" i="6"/>
  <c r="M281" i="6"/>
  <c r="N281" i="6" s="1"/>
  <c r="O281" i="6" s="1"/>
  <c r="M282" i="6"/>
  <c r="M283" i="6"/>
  <c r="M284" i="6"/>
  <c r="N284" i="6" s="1"/>
  <c r="M285" i="6"/>
  <c r="M286" i="6"/>
  <c r="N286" i="6" s="1"/>
  <c r="O286" i="6" s="1"/>
  <c r="M287" i="6"/>
  <c r="N287" i="6" s="1"/>
  <c r="M288" i="6"/>
  <c r="M289" i="6"/>
  <c r="M290" i="6"/>
  <c r="M291" i="6"/>
  <c r="M292" i="6"/>
  <c r="N292" i="6" s="1"/>
  <c r="M293" i="6"/>
  <c r="N293" i="6" s="1"/>
  <c r="O293" i="6" s="1"/>
  <c r="M294" i="6"/>
  <c r="N294" i="6" s="1"/>
  <c r="O294" i="6" s="1"/>
  <c r="M295" i="6"/>
  <c r="N295" i="6" s="1"/>
  <c r="M296" i="6"/>
  <c r="M297" i="6"/>
  <c r="M298" i="6"/>
  <c r="M299" i="6"/>
  <c r="M300" i="6"/>
  <c r="N300" i="6" s="1"/>
  <c r="M301" i="6"/>
  <c r="N301" i="6" s="1"/>
  <c r="O301" i="6" s="1"/>
  <c r="M302" i="6"/>
  <c r="N302" i="6" s="1"/>
  <c r="O302" i="6" s="1"/>
  <c r="M303" i="6"/>
  <c r="N303" i="6" s="1"/>
  <c r="M304" i="6"/>
  <c r="M305" i="6"/>
  <c r="M306" i="6"/>
  <c r="M307" i="6"/>
  <c r="M308" i="6"/>
  <c r="N308" i="6" s="1"/>
  <c r="M309" i="6"/>
  <c r="N309" i="6" s="1"/>
  <c r="O309" i="6" s="1"/>
  <c r="M310" i="6"/>
  <c r="N310" i="6" s="1"/>
  <c r="O310" i="6" s="1"/>
  <c r="M311" i="6"/>
  <c r="N311" i="6" s="1"/>
  <c r="M312" i="6"/>
  <c r="M313" i="6"/>
  <c r="M314" i="6"/>
  <c r="M315" i="6"/>
  <c r="M316" i="6"/>
  <c r="N316" i="6" s="1"/>
  <c r="M317" i="6"/>
  <c r="N317" i="6" s="1"/>
  <c r="O317" i="6" s="1"/>
  <c r="M318" i="6"/>
  <c r="N318" i="6" s="1"/>
  <c r="O318" i="6" s="1"/>
  <c r="M319" i="6"/>
  <c r="N319" i="6" s="1"/>
  <c r="M320" i="6"/>
  <c r="M321" i="6"/>
  <c r="M322" i="6"/>
  <c r="M323" i="6"/>
  <c r="M324" i="6"/>
  <c r="N324" i="6" s="1"/>
  <c r="M325" i="6"/>
  <c r="N325" i="6" s="1"/>
  <c r="O325" i="6" s="1"/>
  <c r="M2" i="6"/>
  <c r="N2" i="6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N16" i="6" s="1"/>
  <c r="O16" i="6" s="1"/>
  <c r="K17" i="6"/>
  <c r="K18" i="6"/>
  <c r="N18" i="6" s="1"/>
  <c r="K19" i="6"/>
  <c r="K20" i="6"/>
  <c r="K21" i="6"/>
  <c r="K22" i="6"/>
  <c r="K23" i="6"/>
  <c r="K24" i="6"/>
  <c r="N24" i="6" s="1"/>
  <c r="O24" i="6" s="1"/>
  <c r="K25" i="6"/>
  <c r="K26" i="6"/>
  <c r="N26" i="6" s="1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N40" i="6" s="1"/>
  <c r="O40" i="6" s="1"/>
  <c r="K41" i="6"/>
  <c r="K42" i="6"/>
  <c r="K43" i="6"/>
  <c r="K44" i="6"/>
  <c r="K45" i="6"/>
  <c r="K46" i="6"/>
  <c r="K47" i="6"/>
  <c r="K48" i="6"/>
  <c r="N48" i="6" s="1"/>
  <c r="O48" i="6" s="1"/>
  <c r="K49" i="6"/>
  <c r="K50" i="6"/>
  <c r="K51" i="6"/>
  <c r="K52" i="6"/>
  <c r="K53" i="6"/>
  <c r="K54" i="6"/>
  <c r="K55" i="6"/>
  <c r="K56" i="6"/>
  <c r="N56" i="6" s="1"/>
  <c r="O56" i="6" s="1"/>
  <c r="K57" i="6"/>
  <c r="K58" i="6"/>
  <c r="N58" i="6" s="1"/>
  <c r="K59" i="6"/>
  <c r="N59" i="6" s="1"/>
  <c r="K60" i="6"/>
  <c r="K61" i="6"/>
  <c r="K62" i="6"/>
  <c r="K63" i="6"/>
  <c r="K64" i="6"/>
  <c r="N64" i="6" s="1"/>
  <c r="O64" i="6" s="1"/>
  <c r="K65" i="6"/>
  <c r="K66" i="6"/>
  <c r="N66" i="6" s="1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N80" i="6" s="1"/>
  <c r="O80" i="6" s="1"/>
  <c r="K81" i="6"/>
  <c r="K82" i="6"/>
  <c r="N82" i="6" s="1"/>
  <c r="K83" i="6"/>
  <c r="K84" i="6"/>
  <c r="K85" i="6"/>
  <c r="K86" i="6"/>
  <c r="K87" i="6"/>
  <c r="K88" i="6"/>
  <c r="N88" i="6" s="1"/>
  <c r="O88" i="6" s="1"/>
  <c r="K89" i="6"/>
  <c r="K90" i="6"/>
  <c r="N90" i="6" s="1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N104" i="6" s="1"/>
  <c r="O104" i="6" s="1"/>
  <c r="K105" i="6"/>
  <c r="K106" i="6"/>
  <c r="K107" i="6"/>
  <c r="K108" i="6"/>
  <c r="K109" i="6"/>
  <c r="K110" i="6"/>
  <c r="K111" i="6"/>
  <c r="K112" i="6"/>
  <c r="N112" i="6" s="1"/>
  <c r="O112" i="6" s="1"/>
  <c r="K113" i="6"/>
  <c r="K114" i="6"/>
  <c r="K115" i="6"/>
  <c r="K116" i="6"/>
  <c r="K117" i="6"/>
  <c r="K118" i="6"/>
  <c r="K119" i="6"/>
  <c r="K120" i="6"/>
  <c r="N120" i="6" s="1"/>
  <c r="O120" i="6" s="1"/>
  <c r="K121" i="6"/>
  <c r="K122" i="6"/>
  <c r="N122" i="6" s="1"/>
  <c r="K123" i="6"/>
  <c r="N123" i="6" s="1"/>
  <c r="K124" i="6"/>
  <c r="K125" i="6"/>
  <c r="K126" i="6"/>
  <c r="K127" i="6"/>
  <c r="K128" i="6"/>
  <c r="N128" i="6" s="1"/>
  <c r="O128" i="6" s="1"/>
  <c r="K129" i="6"/>
  <c r="K130" i="6"/>
  <c r="N130" i="6" s="1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N144" i="6" s="1"/>
  <c r="O144" i="6" s="1"/>
  <c r="K145" i="6"/>
  <c r="K146" i="6"/>
  <c r="N146" i="6" s="1"/>
  <c r="K147" i="6"/>
  <c r="K148" i="6"/>
  <c r="K149" i="6"/>
  <c r="K150" i="6"/>
  <c r="K151" i="6"/>
  <c r="K152" i="6"/>
  <c r="N152" i="6" s="1"/>
  <c r="O152" i="6" s="1"/>
  <c r="K153" i="6"/>
  <c r="K154" i="6"/>
  <c r="N154" i="6" s="1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N168" i="6" s="1"/>
  <c r="O168" i="6" s="1"/>
  <c r="K169" i="6"/>
  <c r="K170" i="6"/>
  <c r="K171" i="6"/>
  <c r="K172" i="6"/>
  <c r="K173" i="6"/>
  <c r="K174" i="6"/>
  <c r="K175" i="6"/>
  <c r="K176" i="6"/>
  <c r="N176" i="6" s="1"/>
  <c r="O176" i="6" s="1"/>
  <c r="K177" i="6"/>
  <c r="K178" i="6"/>
  <c r="K179" i="6"/>
  <c r="K180" i="6"/>
  <c r="K181" i="6"/>
  <c r="K182" i="6"/>
  <c r="K183" i="6"/>
  <c r="K184" i="6"/>
  <c r="N184" i="6" s="1"/>
  <c r="O184" i="6" s="1"/>
  <c r="K185" i="6"/>
  <c r="K186" i="6"/>
  <c r="N186" i="6" s="1"/>
  <c r="K187" i="6"/>
  <c r="K188" i="6"/>
  <c r="K189" i="6"/>
  <c r="K190" i="6"/>
  <c r="K191" i="6"/>
  <c r="K192" i="6"/>
  <c r="N192" i="6" s="1"/>
  <c r="O192" i="6" s="1"/>
  <c r="K193" i="6"/>
  <c r="K194" i="6"/>
  <c r="N194" i="6" s="1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N208" i="6" s="1"/>
  <c r="O208" i="6" s="1"/>
  <c r="K209" i="6"/>
  <c r="K210" i="6"/>
  <c r="N210" i="6" s="1"/>
  <c r="K211" i="6"/>
  <c r="K212" i="6"/>
  <c r="K213" i="6"/>
  <c r="K214" i="6"/>
  <c r="K215" i="6"/>
  <c r="K216" i="6"/>
  <c r="N216" i="6" s="1"/>
  <c r="O216" i="6" s="1"/>
  <c r="K217" i="6"/>
  <c r="K218" i="6"/>
  <c r="N218" i="6" s="1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N232" i="6" s="1"/>
  <c r="O232" i="6" s="1"/>
  <c r="K233" i="6"/>
  <c r="K234" i="6"/>
  <c r="K235" i="6"/>
  <c r="K236" i="6"/>
  <c r="K237" i="6"/>
  <c r="K238" i="6"/>
  <c r="K239" i="6"/>
  <c r="K240" i="6"/>
  <c r="N240" i="6" s="1"/>
  <c r="O240" i="6" s="1"/>
  <c r="K241" i="6"/>
  <c r="K242" i="6"/>
  <c r="K243" i="6"/>
  <c r="K244" i="6"/>
  <c r="K245" i="6"/>
  <c r="K246" i="6"/>
  <c r="K247" i="6"/>
  <c r="K248" i="6"/>
  <c r="N248" i="6" s="1"/>
  <c r="O248" i="6" s="1"/>
  <c r="K249" i="6"/>
  <c r="N249" i="6" s="1"/>
  <c r="O249" i="6" s="1"/>
  <c r="K250" i="6"/>
  <c r="N250" i="6" s="1"/>
  <c r="O250" i="6" s="1"/>
  <c r="K251" i="6"/>
  <c r="K252" i="6"/>
  <c r="K253" i="6"/>
  <c r="K254" i="6"/>
  <c r="K255" i="6"/>
  <c r="K256" i="6"/>
  <c r="N256" i="6" s="1"/>
  <c r="O256" i="6" s="1"/>
  <c r="K257" i="6"/>
  <c r="N257" i="6" s="1"/>
  <c r="O257" i="6" s="1"/>
  <c r="K258" i="6"/>
  <c r="K259" i="6"/>
  <c r="K260" i="6"/>
  <c r="K261" i="6"/>
  <c r="K262" i="6"/>
  <c r="K263" i="6"/>
  <c r="K264" i="6"/>
  <c r="N264" i="6" s="1"/>
  <c r="K265" i="6"/>
  <c r="N265" i="6" s="1"/>
  <c r="O265" i="6" s="1"/>
  <c r="K266" i="6"/>
  <c r="N266" i="6" s="1"/>
  <c r="O266" i="6" s="1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N280" i="6" s="1"/>
  <c r="O280" i="6" s="1"/>
  <c r="K281" i="6"/>
  <c r="K282" i="6"/>
  <c r="K283" i="6"/>
  <c r="K284" i="6"/>
  <c r="K285" i="6"/>
  <c r="K286" i="6"/>
  <c r="K287" i="6"/>
  <c r="K288" i="6"/>
  <c r="N288" i="6" s="1"/>
  <c r="K289" i="6"/>
  <c r="N289" i="6" s="1"/>
  <c r="O289" i="6" s="1"/>
  <c r="K290" i="6"/>
  <c r="K291" i="6"/>
  <c r="K292" i="6"/>
  <c r="K293" i="6"/>
  <c r="K294" i="6"/>
  <c r="K295" i="6"/>
  <c r="K296" i="6"/>
  <c r="N296" i="6" s="1"/>
  <c r="K297" i="6"/>
  <c r="N297" i="6" s="1"/>
  <c r="O297" i="6" s="1"/>
  <c r="K298" i="6"/>
  <c r="N298" i="6" s="1"/>
  <c r="O298" i="6" s="1"/>
  <c r="K299" i="6"/>
  <c r="K300" i="6"/>
  <c r="K301" i="6"/>
  <c r="K302" i="6"/>
  <c r="K303" i="6"/>
  <c r="K304" i="6"/>
  <c r="K305" i="6"/>
  <c r="N305" i="6" s="1"/>
  <c r="K306" i="6"/>
  <c r="N306" i="6" s="1"/>
  <c r="O306" i="6" s="1"/>
  <c r="K307" i="6"/>
  <c r="K308" i="6"/>
  <c r="K309" i="6"/>
  <c r="K310" i="6"/>
  <c r="K311" i="6"/>
  <c r="K312" i="6"/>
  <c r="K313" i="6"/>
  <c r="N313" i="6" s="1"/>
  <c r="K314" i="6"/>
  <c r="N314" i="6" s="1"/>
  <c r="O314" i="6" s="1"/>
  <c r="K315" i="6"/>
  <c r="K316" i="6"/>
  <c r="K317" i="6"/>
  <c r="K318" i="6"/>
  <c r="K319" i="6"/>
  <c r="K320" i="6"/>
  <c r="N320" i="6" s="1"/>
  <c r="O320" i="6" s="1"/>
  <c r="K321" i="6"/>
  <c r="N321" i="6" s="1"/>
  <c r="K322" i="6"/>
  <c r="N322" i="6" s="1"/>
  <c r="O322" i="6" s="1"/>
  <c r="K323" i="6"/>
  <c r="K324" i="6"/>
  <c r="K325" i="6"/>
  <c r="K2" i="6"/>
  <c r="R27" i="1"/>
  <c r="R28" i="1"/>
  <c r="R29" i="1"/>
  <c r="R30" i="1"/>
  <c r="R31" i="1"/>
  <c r="R32" i="1"/>
  <c r="R24" i="1"/>
  <c r="O210" i="6" l="1"/>
  <c r="O123" i="6"/>
  <c r="O59" i="6"/>
  <c r="O319" i="6"/>
  <c r="O311" i="6"/>
  <c r="O303" i="6"/>
  <c r="O295" i="6"/>
  <c r="O287" i="6"/>
  <c r="O279" i="6"/>
  <c r="O271" i="6"/>
  <c r="O263" i="6"/>
  <c r="O255" i="6"/>
  <c r="O247" i="6"/>
  <c r="O239" i="6"/>
  <c r="O231" i="6"/>
  <c r="O223" i="6"/>
  <c r="O215" i="6"/>
  <c r="O207" i="6"/>
  <c r="O199" i="6"/>
  <c r="O191" i="6"/>
  <c r="O183" i="6"/>
  <c r="O175" i="6"/>
  <c r="O167" i="6"/>
  <c r="O159" i="6"/>
  <c r="O151" i="6"/>
  <c r="O143" i="6"/>
  <c r="O135" i="6"/>
  <c r="O127" i="6"/>
  <c r="O119" i="6"/>
  <c r="O111" i="6"/>
  <c r="O103" i="6"/>
  <c r="V29" i="6"/>
  <c r="E59" i="5" s="1"/>
  <c r="O194" i="6"/>
  <c r="O26" i="6"/>
  <c r="O305" i="6"/>
  <c r="O264" i="6"/>
  <c r="O324" i="6"/>
  <c r="O292" i="6"/>
  <c r="O260" i="6"/>
  <c r="O196" i="6"/>
  <c r="O180" i="6"/>
  <c r="O148" i="6"/>
  <c r="O36" i="6"/>
  <c r="O20" i="6"/>
  <c r="V4" i="6" s="1"/>
  <c r="E34" i="5" s="1"/>
  <c r="O12" i="6"/>
  <c r="N323" i="6"/>
  <c r="O323" i="6" s="1"/>
  <c r="N315" i="6"/>
  <c r="O315" i="6" s="1"/>
  <c r="N307" i="6"/>
  <c r="O307" i="6" s="1"/>
  <c r="N299" i="6"/>
  <c r="O299" i="6" s="1"/>
  <c r="N291" i="6"/>
  <c r="N283" i="6"/>
  <c r="N275" i="6"/>
  <c r="O275" i="6" s="1"/>
  <c r="N267" i="6"/>
  <c r="O267" i="6" s="1"/>
  <c r="N259" i="6"/>
  <c r="N251" i="6"/>
  <c r="O251" i="6" s="1"/>
  <c r="N243" i="6"/>
  <c r="N235" i="6"/>
  <c r="N227" i="6"/>
  <c r="N219" i="6"/>
  <c r="O219" i="6" s="1"/>
  <c r="N211" i="6"/>
  <c r="O211" i="6" s="1"/>
  <c r="N203" i="6"/>
  <c r="O203" i="6" s="1"/>
  <c r="N195" i="6"/>
  <c r="O195" i="6" s="1"/>
  <c r="N179" i="6"/>
  <c r="N171" i="6"/>
  <c r="N163" i="6"/>
  <c r="O163" i="6" s="1"/>
  <c r="N155" i="6"/>
  <c r="O155" i="6" s="1"/>
  <c r="N147" i="6"/>
  <c r="O147" i="6" s="1"/>
  <c r="N139" i="6"/>
  <c r="O139" i="6" s="1"/>
  <c r="N131" i="6"/>
  <c r="O131" i="6" s="1"/>
  <c r="N115" i="6"/>
  <c r="N107" i="6"/>
  <c r="N99" i="6"/>
  <c r="O100" i="6" s="1"/>
  <c r="N91" i="6"/>
  <c r="O91" i="6" s="1"/>
  <c r="N83" i="6"/>
  <c r="O83" i="6" s="1"/>
  <c r="N75" i="6"/>
  <c r="N67" i="6"/>
  <c r="O67" i="6" s="1"/>
  <c r="N51" i="6"/>
  <c r="O51" i="6" s="1"/>
  <c r="N43" i="6"/>
  <c r="N35" i="6"/>
  <c r="N27" i="6"/>
  <c r="O27" i="6" s="1"/>
  <c r="N19" i="6"/>
  <c r="O19" i="6" s="1"/>
  <c r="N11" i="6"/>
  <c r="O11" i="6" s="1"/>
  <c r="N3" i="6"/>
  <c r="O3" i="6" s="1"/>
  <c r="O218" i="6"/>
  <c r="O186" i="6"/>
  <c r="V18" i="6" s="1"/>
  <c r="E48" i="5" s="1"/>
  <c r="O90" i="6"/>
  <c r="O58" i="6"/>
  <c r="O18" i="6"/>
  <c r="O321" i="6"/>
  <c r="O313" i="6"/>
  <c r="O276" i="6"/>
  <c r="O296" i="6"/>
  <c r="O288" i="6"/>
  <c r="O316" i="6"/>
  <c r="O300" i="6"/>
  <c r="O284" i="6"/>
  <c r="O252" i="6"/>
  <c r="O236" i="6"/>
  <c r="O188" i="6"/>
  <c r="O172" i="6"/>
  <c r="O156" i="6"/>
  <c r="O124" i="6"/>
  <c r="O108" i="6"/>
  <c r="O60" i="6"/>
  <c r="O44" i="6"/>
  <c r="O28" i="6"/>
  <c r="O4" i="6"/>
  <c r="N290" i="6"/>
  <c r="O290" i="6" s="1"/>
  <c r="N282" i="6"/>
  <c r="O282" i="6" s="1"/>
  <c r="N274" i="6"/>
  <c r="O274" i="6" s="1"/>
  <c r="N258" i="6"/>
  <c r="O258" i="6" s="1"/>
  <c r="N242" i="6"/>
  <c r="N234" i="6"/>
  <c r="N226" i="6"/>
  <c r="O226" i="6" s="1"/>
  <c r="N202" i="6"/>
  <c r="N178" i="6"/>
  <c r="N170" i="6"/>
  <c r="N162" i="6"/>
  <c r="N138" i="6"/>
  <c r="N114" i="6"/>
  <c r="N106" i="6"/>
  <c r="N98" i="6"/>
  <c r="O98" i="6" s="1"/>
  <c r="N74" i="6"/>
  <c r="N50" i="6"/>
  <c r="N42" i="6"/>
  <c r="N34" i="6"/>
  <c r="N10" i="6"/>
  <c r="O273" i="6"/>
  <c r="O187" i="6"/>
  <c r="O269" i="6"/>
  <c r="O261" i="6"/>
  <c r="O253" i="6"/>
  <c r="O245" i="6"/>
  <c r="O237" i="6"/>
  <c r="O229" i="6"/>
  <c r="O221" i="6"/>
  <c r="O213" i="6"/>
  <c r="O205" i="6"/>
  <c r="O197" i="6"/>
  <c r="O189" i="6"/>
  <c r="O181" i="6"/>
  <c r="O173" i="6"/>
  <c r="O165" i="6"/>
  <c r="O157" i="6"/>
  <c r="O149" i="6"/>
  <c r="O141" i="6"/>
  <c r="O133" i="6"/>
  <c r="O125" i="6"/>
  <c r="O117" i="6"/>
  <c r="O109" i="6"/>
  <c r="O101" i="6"/>
  <c r="O93" i="6"/>
  <c r="O85" i="6"/>
  <c r="O77" i="6"/>
  <c r="O69" i="6"/>
  <c r="O61" i="6"/>
  <c r="O53" i="6"/>
  <c r="O45" i="6"/>
  <c r="O37" i="6"/>
  <c r="O29" i="6"/>
  <c r="O21" i="6"/>
  <c r="O13" i="6"/>
  <c r="O5" i="6"/>
  <c r="N241" i="6"/>
  <c r="O241" i="6" s="1"/>
  <c r="N233" i="6"/>
  <c r="O233" i="6" s="1"/>
  <c r="N225" i="6"/>
  <c r="O225" i="6" s="1"/>
  <c r="N217" i="6"/>
  <c r="O217" i="6" s="1"/>
  <c r="N209" i="6"/>
  <c r="O209" i="6" s="1"/>
  <c r="N201" i="6"/>
  <c r="O201" i="6" s="1"/>
  <c r="N193" i="6"/>
  <c r="O193" i="6" s="1"/>
  <c r="N185" i="6"/>
  <c r="O185" i="6" s="1"/>
  <c r="N177" i="6"/>
  <c r="O177" i="6" s="1"/>
  <c r="N169" i="6"/>
  <c r="O169" i="6" s="1"/>
  <c r="N161" i="6"/>
  <c r="O161" i="6" s="1"/>
  <c r="N153" i="6"/>
  <c r="O153" i="6" s="1"/>
  <c r="N145" i="6"/>
  <c r="O145" i="6" s="1"/>
  <c r="N137" i="6"/>
  <c r="O137" i="6" s="1"/>
  <c r="N129" i="6"/>
  <c r="O129" i="6" s="1"/>
  <c r="N121" i="6"/>
  <c r="O121" i="6" s="1"/>
  <c r="N113" i="6"/>
  <c r="O113" i="6" s="1"/>
  <c r="N105" i="6"/>
  <c r="O105" i="6" s="1"/>
  <c r="N97" i="6"/>
  <c r="O97" i="6" s="1"/>
  <c r="N89" i="6"/>
  <c r="O89" i="6" s="1"/>
  <c r="N81" i="6"/>
  <c r="O81" i="6" s="1"/>
  <c r="N73" i="6"/>
  <c r="O73" i="6" s="1"/>
  <c r="N65" i="6"/>
  <c r="O65" i="6" s="1"/>
  <c r="N57" i="6"/>
  <c r="O57" i="6" s="1"/>
  <c r="N49" i="6"/>
  <c r="O49" i="6" s="1"/>
  <c r="N41" i="6"/>
  <c r="O41" i="6" s="1"/>
  <c r="N33" i="6"/>
  <c r="O33" i="6" s="1"/>
  <c r="N25" i="6"/>
  <c r="O25" i="6" s="1"/>
  <c r="N17" i="6"/>
  <c r="O17" i="6" s="1"/>
  <c r="N9" i="6"/>
  <c r="O9" i="6" s="1"/>
  <c r="D29" i="5"/>
  <c r="H29" i="1" s="1"/>
  <c r="G29" i="1" s="1"/>
  <c r="D28" i="5"/>
  <c r="H28" i="1" s="1"/>
  <c r="G28" i="1" s="1"/>
  <c r="D27" i="5"/>
  <c r="D32" i="5"/>
  <c r="D30" i="5"/>
  <c r="D31" i="5"/>
  <c r="H31" i="1" s="1"/>
  <c r="G31" i="1" s="1"/>
  <c r="D24" i="5"/>
  <c r="H24" i="1" s="1"/>
  <c r="G24" i="1" s="1"/>
  <c r="V8" i="6" l="1"/>
  <c r="E38" i="5" s="1"/>
  <c r="V12" i="6"/>
  <c r="E42" i="5" s="1"/>
  <c r="V22" i="6"/>
  <c r="E52" i="5" s="1"/>
  <c r="O178" i="6"/>
  <c r="O74" i="6"/>
  <c r="O202" i="6"/>
  <c r="O140" i="6"/>
  <c r="O268" i="6"/>
  <c r="V25" i="6" s="1"/>
  <c r="E55" i="5" s="1"/>
  <c r="V3" i="6"/>
  <c r="E33" i="5" s="1"/>
  <c r="O75" i="6"/>
  <c r="O283" i="6"/>
  <c r="V26" i="6" s="1"/>
  <c r="E56" i="5" s="1"/>
  <c r="O164" i="6"/>
  <c r="O308" i="6"/>
  <c r="V28" i="6" s="1"/>
  <c r="E58" i="5" s="1"/>
  <c r="O42" i="6"/>
  <c r="V6" i="6" s="1"/>
  <c r="E36" i="5" s="1"/>
  <c r="V21" i="6"/>
  <c r="E51" i="5" s="1"/>
  <c r="O227" i="6"/>
  <c r="O52" i="6"/>
  <c r="V5" i="6"/>
  <c r="E35" i="5" s="1"/>
  <c r="O234" i="6"/>
  <c r="O66" i="6"/>
  <c r="O242" i="6"/>
  <c r="O171" i="6"/>
  <c r="O243" i="6"/>
  <c r="O84" i="6"/>
  <c r="O212" i="6"/>
  <c r="V20" i="6" s="1"/>
  <c r="E50" i="5" s="1"/>
  <c r="O82" i="6"/>
  <c r="O10" i="6"/>
  <c r="O138" i="6"/>
  <c r="V14" i="6" s="1"/>
  <c r="E44" i="5" s="1"/>
  <c r="O76" i="6"/>
  <c r="O204" i="6"/>
  <c r="O122" i="6"/>
  <c r="V13" i="6" s="1"/>
  <c r="E43" i="5" s="1"/>
  <c r="O35" i="6"/>
  <c r="O107" i="6"/>
  <c r="O179" i="6"/>
  <c r="O228" i="6"/>
  <c r="O130" i="6"/>
  <c r="O170" i="6"/>
  <c r="O132" i="6"/>
  <c r="V19" i="6"/>
  <c r="E49" i="5" s="1"/>
  <c r="O50" i="6"/>
  <c r="V11" i="6"/>
  <c r="E41" i="5" s="1"/>
  <c r="O291" i="6"/>
  <c r="V27" i="6" s="1"/>
  <c r="E57" i="5" s="1"/>
  <c r="O106" i="6"/>
  <c r="O235" i="6"/>
  <c r="O68" i="6"/>
  <c r="O114" i="6"/>
  <c r="O99" i="6"/>
  <c r="O34" i="6"/>
  <c r="O162" i="6"/>
  <c r="V16" i="6" s="1"/>
  <c r="E46" i="5" s="1"/>
  <c r="O92" i="6"/>
  <c r="V10" i="6" s="1"/>
  <c r="E40" i="5" s="1"/>
  <c r="O220" i="6"/>
  <c r="O154" i="6"/>
  <c r="O43" i="6"/>
  <c r="O115" i="6"/>
  <c r="O259" i="6"/>
  <c r="V24" i="6" s="1"/>
  <c r="E54" i="5" s="1"/>
  <c r="O116" i="6"/>
  <c r="O244" i="6"/>
  <c r="O146" i="6"/>
  <c r="V15" i="6" s="1"/>
  <c r="E45" i="5" s="1"/>
  <c r="E32" i="5"/>
  <c r="E29" i="5"/>
  <c r="E28" i="5"/>
  <c r="E30" i="5"/>
  <c r="H30" i="1"/>
  <c r="G30" i="1" s="1"/>
  <c r="H27" i="1"/>
  <c r="G27" i="1" s="1"/>
  <c r="H32" i="1"/>
  <c r="G32" i="1" s="1"/>
  <c r="D33" i="5"/>
  <c r="E31" i="5"/>
  <c r="V7" i="6" l="1"/>
  <c r="E37" i="5" s="1"/>
  <c r="F3" i="7" s="1"/>
  <c r="G3" i="7"/>
  <c r="V17" i="6"/>
  <c r="E47" i="5" s="1"/>
  <c r="V23" i="6"/>
  <c r="E53" i="5" s="1"/>
  <c r="V9" i="6"/>
  <c r="E39" i="5" s="1"/>
  <c r="H3" i="7"/>
  <c r="H33" i="1"/>
  <c r="G33" i="1" s="1"/>
  <c r="D34" i="5"/>
  <c r="D35" i="5" l="1"/>
  <c r="H34" i="1"/>
  <c r="G34" i="1" s="1"/>
  <c r="R25" i="1"/>
  <c r="D25" i="5" s="1"/>
  <c r="R26" i="1"/>
  <c r="D26" i="5" s="1"/>
  <c r="D36" i="5" l="1"/>
  <c r="H35" i="1"/>
  <c r="G35" i="1" s="1"/>
  <c r="H25" i="1"/>
  <c r="G25" i="1" s="1"/>
  <c r="E25" i="5"/>
  <c r="E26" i="5"/>
  <c r="H26" i="1"/>
  <c r="G26" i="1" s="1"/>
  <c r="E27" i="5"/>
  <c r="R23" i="1"/>
  <c r="D23" i="5" s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D15" i="5" s="1"/>
  <c r="R16" i="1"/>
  <c r="D16" i="5" s="1"/>
  <c r="R17" i="1"/>
  <c r="D17" i="5" s="1"/>
  <c r="R18" i="1"/>
  <c r="D18" i="5" s="1"/>
  <c r="R19" i="1"/>
  <c r="D19" i="5" s="1"/>
  <c r="R20" i="1"/>
  <c r="D20" i="5" s="1"/>
  <c r="R21" i="1"/>
  <c r="D21" i="5" s="1"/>
  <c r="R22" i="1"/>
  <c r="D22" i="5" s="1"/>
  <c r="R2" i="1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16" i="5"/>
  <c r="L3" i="5"/>
  <c r="L4" i="5"/>
  <c r="L5" i="5"/>
  <c r="L6" i="5"/>
  <c r="L7" i="5"/>
  <c r="L8" i="5"/>
  <c r="L9" i="5"/>
  <c r="L10" i="5"/>
  <c r="L11" i="5"/>
  <c r="L12" i="5"/>
  <c r="L13" i="5"/>
  <c r="L14" i="5"/>
  <c r="L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2" i="5"/>
  <c r="B7" i="7" s="1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2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3" i="5"/>
  <c r="B2" i="5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G2" i="6"/>
  <c r="H2" i="6" s="1"/>
  <c r="G133" i="6"/>
  <c r="H133" i="6" s="1"/>
  <c r="G134" i="6"/>
  <c r="G135" i="6"/>
  <c r="H135" i="6" s="1"/>
  <c r="G136" i="6"/>
  <c r="H136" i="6" s="1"/>
  <c r="G137" i="6"/>
  <c r="H137" i="6" s="1"/>
  <c r="G138" i="6"/>
  <c r="H138" i="6" s="1"/>
  <c r="G139" i="6"/>
  <c r="H139" i="6" s="1"/>
  <c r="G140" i="6"/>
  <c r="H140" i="6" s="1"/>
  <c r="G141" i="6"/>
  <c r="H141" i="6" s="1"/>
  <c r="G142" i="6"/>
  <c r="H142" i="6" s="1"/>
  <c r="G143" i="6"/>
  <c r="H143" i="6" s="1"/>
  <c r="G144" i="6"/>
  <c r="H144" i="6" s="1"/>
  <c r="G145" i="6"/>
  <c r="H145" i="6" s="1"/>
  <c r="G146" i="6"/>
  <c r="H146" i="6" s="1"/>
  <c r="G147" i="6"/>
  <c r="H147" i="6" s="1"/>
  <c r="G148" i="6"/>
  <c r="H148" i="6" s="1"/>
  <c r="G149" i="6"/>
  <c r="H149" i="6" s="1"/>
  <c r="G150" i="6"/>
  <c r="G151" i="6"/>
  <c r="H151" i="6" s="1"/>
  <c r="G152" i="6"/>
  <c r="H152" i="6" s="1"/>
  <c r="G153" i="6"/>
  <c r="H153" i="6" s="1"/>
  <c r="G154" i="6"/>
  <c r="H154" i="6" s="1"/>
  <c r="G155" i="6"/>
  <c r="H155" i="6" s="1"/>
  <c r="G156" i="6"/>
  <c r="H156" i="6" s="1"/>
  <c r="G157" i="6"/>
  <c r="H157" i="6" s="1"/>
  <c r="G158" i="6"/>
  <c r="H158" i="6" s="1"/>
  <c r="G159" i="6"/>
  <c r="H159" i="6" s="1"/>
  <c r="G160" i="6"/>
  <c r="H160" i="6" s="1"/>
  <c r="G161" i="6"/>
  <c r="H161" i="6" s="1"/>
  <c r="G162" i="6"/>
  <c r="H162" i="6" s="1"/>
  <c r="G163" i="6"/>
  <c r="H163" i="6" s="1"/>
  <c r="G164" i="6"/>
  <c r="H164" i="6" s="1"/>
  <c r="G165" i="6"/>
  <c r="H165" i="6" s="1"/>
  <c r="G166" i="6"/>
  <c r="H166" i="6" s="1"/>
  <c r="G167" i="6"/>
  <c r="H167" i="6" s="1"/>
  <c r="G168" i="6"/>
  <c r="H168" i="6" s="1"/>
  <c r="G169" i="6"/>
  <c r="H169" i="6" s="1"/>
  <c r="G170" i="6"/>
  <c r="H170" i="6" s="1"/>
  <c r="G171" i="6"/>
  <c r="H171" i="6" s="1"/>
  <c r="G172" i="6"/>
  <c r="H172" i="6" s="1"/>
  <c r="G173" i="6"/>
  <c r="H173" i="6" s="1"/>
  <c r="G174" i="6"/>
  <c r="H174" i="6" s="1"/>
  <c r="G175" i="6"/>
  <c r="H175" i="6" s="1"/>
  <c r="G176" i="6"/>
  <c r="H176" i="6" s="1"/>
  <c r="G177" i="6"/>
  <c r="H177" i="6" s="1"/>
  <c r="G178" i="6"/>
  <c r="H178" i="6" s="1"/>
  <c r="G179" i="6"/>
  <c r="H179" i="6" s="1"/>
  <c r="G180" i="6"/>
  <c r="H180" i="6" s="1"/>
  <c r="G181" i="6"/>
  <c r="H181" i="6" s="1"/>
  <c r="G182" i="6"/>
  <c r="G183" i="6"/>
  <c r="H183" i="6" s="1"/>
  <c r="G184" i="6"/>
  <c r="H184" i="6" s="1"/>
  <c r="G185" i="6"/>
  <c r="H185" i="6" s="1"/>
  <c r="G186" i="6"/>
  <c r="H186" i="6" s="1"/>
  <c r="G187" i="6"/>
  <c r="H187" i="6" s="1"/>
  <c r="G188" i="6"/>
  <c r="H188" i="6" s="1"/>
  <c r="G189" i="6"/>
  <c r="H189" i="6" s="1"/>
  <c r="G190" i="6"/>
  <c r="H190" i="6" s="1"/>
  <c r="G191" i="6"/>
  <c r="H191" i="6" s="1"/>
  <c r="G192" i="6"/>
  <c r="H192" i="6" s="1"/>
  <c r="G193" i="6"/>
  <c r="H193" i="6" s="1"/>
  <c r="G194" i="6"/>
  <c r="H194" i="6" s="1"/>
  <c r="G195" i="6"/>
  <c r="H195" i="6" s="1"/>
  <c r="G196" i="6"/>
  <c r="H196" i="6" s="1"/>
  <c r="G197" i="6"/>
  <c r="H197" i="6" s="1"/>
  <c r="G198" i="6"/>
  <c r="G199" i="6"/>
  <c r="H199" i="6" s="1"/>
  <c r="G200" i="6"/>
  <c r="H200" i="6" s="1"/>
  <c r="G201" i="6"/>
  <c r="H201" i="6" s="1"/>
  <c r="G202" i="6"/>
  <c r="H202" i="6" s="1"/>
  <c r="G203" i="6"/>
  <c r="H203" i="6" s="1"/>
  <c r="G204" i="6"/>
  <c r="H204" i="6" s="1"/>
  <c r="G205" i="6"/>
  <c r="H205" i="6" s="1"/>
  <c r="G206" i="6"/>
  <c r="H206" i="6" s="1"/>
  <c r="G207" i="6"/>
  <c r="H207" i="6" s="1"/>
  <c r="G208" i="6"/>
  <c r="H208" i="6" s="1"/>
  <c r="G209" i="6"/>
  <c r="H209" i="6" s="1"/>
  <c r="G210" i="6"/>
  <c r="H210" i="6" s="1"/>
  <c r="G211" i="6"/>
  <c r="H211" i="6" s="1"/>
  <c r="G212" i="6"/>
  <c r="H212" i="6" s="1"/>
  <c r="G213" i="6"/>
  <c r="H213" i="6" s="1"/>
  <c r="G214" i="6"/>
  <c r="H214" i="6" s="1"/>
  <c r="G215" i="6"/>
  <c r="H215" i="6" s="1"/>
  <c r="G216" i="6"/>
  <c r="H216" i="6" s="1"/>
  <c r="G217" i="6"/>
  <c r="H217" i="6" s="1"/>
  <c r="G218" i="6"/>
  <c r="H218" i="6" s="1"/>
  <c r="G219" i="6"/>
  <c r="H219" i="6" s="1"/>
  <c r="G220" i="6"/>
  <c r="H220" i="6" s="1"/>
  <c r="G221" i="6"/>
  <c r="H221" i="6" s="1"/>
  <c r="G222" i="6"/>
  <c r="H222" i="6" s="1"/>
  <c r="G223" i="6"/>
  <c r="H223" i="6" s="1"/>
  <c r="G224" i="6"/>
  <c r="H224" i="6" s="1"/>
  <c r="G225" i="6"/>
  <c r="H225" i="6" s="1"/>
  <c r="G226" i="6"/>
  <c r="H226" i="6" s="1"/>
  <c r="G227" i="6"/>
  <c r="H227" i="6" s="1"/>
  <c r="G228" i="6"/>
  <c r="H228" i="6" s="1"/>
  <c r="G229" i="6"/>
  <c r="H229" i="6" s="1"/>
  <c r="G230" i="6"/>
  <c r="G231" i="6"/>
  <c r="H231" i="6" s="1"/>
  <c r="G232" i="6"/>
  <c r="H232" i="6" s="1"/>
  <c r="G233" i="6"/>
  <c r="H233" i="6" s="1"/>
  <c r="G234" i="6"/>
  <c r="H234" i="6" s="1"/>
  <c r="G235" i="6"/>
  <c r="H235" i="6" s="1"/>
  <c r="G236" i="6"/>
  <c r="H236" i="6" s="1"/>
  <c r="G237" i="6"/>
  <c r="H237" i="6" s="1"/>
  <c r="G238" i="6"/>
  <c r="H238" i="6" s="1"/>
  <c r="G239" i="6"/>
  <c r="H239" i="6" s="1"/>
  <c r="G240" i="6"/>
  <c r="H240" i="6" s="1"/>
  <c r="G241" i="6"/>
  <c r="H241" i="6" s="1"/>
  <c r="G242" i="6"/>
  <c r="H242" i="6" s="1"/>
  <c r="G243" i="6"/>
  <c r="H243" i="6" s="1"/>
  <c r="G244" i="6"/>
  <c r="H244" i="6" s="1"/>
  <c r="G245" i="6"/>
  <c r="H245" i="6" s="1"/>
  <c r="G246" i="6"/>
  <c r="H246" i="6" s="1"/>
  <c r="G247" i="6"/>
  <c r="H247" i="6" s="1"/>
  <c r="G248" i="6"/>
  <c r="H248" i="6" s="1"/>
  <c r="G249" i="6"/>
  <c r="H249" i="6" s="1"/>
  <c r="G250" i="6"/>
  <c r="H250" i="6" s="1"/>
  <c r="G251" i="6"/>
  <c r="H251" i="6" s="1"/>
  <c r="G252" i="6"/>
  <c r="H252" i="6" s="1"/>
  <c r="G253" i="6"/>
  <c r="H253" i="6" s="1"/>
  <c r="G254" i="6"/>
  <c r="H254" i="6" s="1"/>
  <c r="G255" i="6"/>
  <c r="H255" i="6" s="1"/>
  <c r="G256" i="6"/>
  <c r="H256" i="6" s="1"/>
  <c r="G257" i="6"/>
  <c r="H257" i="6" s="1"/>
  <c r="G258" i="6"/>
  <c r="H258" i="6" s="1"/>
  <c r="G259" i="6"/>
  <c r="H259" i="6" s="1"/>
  <c r="G260" i="6"/>
  <c r="H260" i="6" s="1"/>
  <c r="G261" i="6"/>
  <c r="H261" i="6" s="1"/>
  <c r="G262" i="6"/>
  <c r="H262" i="6" s="1"/>
  <c r="G263" i="6"/>
  <c r="H263" i="6" s="1"/>
  <c r="G264" i="6"/>
  <c r="H264" i="6" s="1"/>
  <c r="G265" i="6"/>
  <c r="H265" i="6" s="1"/>
  <c r="G266" i="6"/>
  <c r="G267" i="6"/>
  <c r="H267" i="6" s="1"/>
  <c r="G268" i="6"/>
  <c r="H268" i="6" s="1"/>
  <c r="G269" i="6"/>
  <c r="H269" i="6" s="1"/>
  <c r="G270" i="6"/>
  <c r="H270" i="6" s="1"/>
  <c r="G271" i="6"/>
  <c r="H271" i="6" s="1"/>
  <c r="G272" i="6"/>
  <c r="H272" i="6" s="1"/>
  <c r="G273" i="6"/>
  <c r="H273" i="6" s="1"/>
  <c r="G274" i="6"/>
  <c r="H274" i="6" s="1"/>
  <c r="G275" i="6"/>
  <c r="H275" i="6" s="1"/>
  <c r="G276" i="6"/>
  <c r="H276" i="6" s="1"/>
  <c r="G277" i="6"/>
  <c r="H277" i="6" s="1"/>
  <c r="G278" i="6"/>
  <c r="G279" i="6"/>
  <c r="H279" i="6" s="1"/>
  <c r="G280" i="6"/>
  <c r="H280" i="6" s="1"/>
  <c r="G281" i="6"/>
  <c r="H281" i="6" s="1"/>
  <c r="G282" i="6"/>
  <c r="H282" i="6" s="1"/>
  <c r="G283" i="6"/>
  <c r="H283" i="6" s="1"/>
  <c r="G284" i="6"/>
  <c r="H284" i="6" s="1"/>
  <c r="G285" i="6"/>
  <c r="H285" i="6" s="1"/>
  <c r="G286" i="6"/>
  <c r="H286" i="6" s="1"/>
  <c r="G287" i="6"/>
  <c r="H287" i="6" s="1"/>
  <c r="G288" i="6"/>
  <c r="H288" i="6" s="1"/>
  <c r="G289" i="6"/>
  <c r="H289" i="6" s="1"/>
  <c r="G290" i="6"/>
  <c r="H290" i="6" s="1"/>
  <c r="G291" i="6"/>
  <c r="H291" i="6" s="1"/>
  <c r="G292" i="6"/>
  <c r="H292" i="6" s="1"/>
  <c r="G293" i="6"/>
  <c r="H293" i="6" s="1"/>
  <c r="G294" i="6"/>
  <c r="H294" i="6" s="1"/>
  <c r="G295" i="6"/>
  <c r="H295" i="6" s="1"/>
  <c r="G296" i="6"/>
  <c r="H296" i="6" s="1"/>
  <c r="G297" i="6"/>
  <c r="H297" i="6" s="1"/>
  <c r="G298" i="6"/>
  <c r="H298" i="6" s="1"/>
  <c r="G299" i="6"/>
  <c r="H299" i="6" s="1"/>
  <c r="G300" i="6"/>
  <c r="H300" i="6" s="1"/>
  <c r="G301" i="6"/>
  <c r="H301" i="6" s="1"/>
  <c r="G302" i="6"/>
  <c r="H302" i="6" s="1"/>
  <c r="G303" i="6"/>
  <c r="H303" i="6" s="1"/>
  <c r="G304" i="6"/>
  <c r="H304" i="6" s="1"/>
  <c r="G305" i="6"/>
  <c r="H305" i="6" s="1"/>
  <c r="G306" i="6"/>
  <c r="H306" i="6" s="1"/>
  <c r="G307" i="6"/>
  <c r="H307" i="6" s="1"/>
  <c r="G308" i="6"/>
  <c r="H308" i="6" s="1"/>
  <c r="G309" i="6"/>
  <c r="H309" i="6" s="1"/>
  <c r="G310" i="6"/>
  <c r="H310" i="6" s="1"/>
  <c r="G311" i="6"/>
  <c r="H311" i="6" s="1"/>
  <c r="G312" i="6"/>
  <c r="H312" i="6" s="1"/>
  <c r="G313" i="6"/>
  <c r="H313" i="6" s="1"/>
  <c r="G314" i="6"/>
  <c r="G315" i="6"/>
  <c r="H315" i="6" s="1"/>
  <c r="G316" i="6"/>
  <c r="H316" i="6" s="1"/>
  <c r="G317" i="6"/>
  <c r="H317" i="6" s="1"/>
  <c r="G318" i="6"/>
  <c r="H318" i="6" s="1"/>
  <c r="G319" i="6"/>
  <c r="H319" i="6" s="1"/>
  <c r="G320" i="6"/>
  <c r="H320" i="6" s="1"/>
  <c r="G321" i="6"/>
  <c r="H321" i="6" s="1"/>
  <c r="G322" i="6"/>
  <c r="H322" i="6" s="1"/>
  <c r="G323" i="6"/>
  <c r="H323" i="6" s="1"/>
  <c r="G324" i="6"/>
  <c r="H324" i="6" s="1"/>
  <c r="G325" i="6"/>
  <c r="H325" i="6" s="1"/>
  <c r="B133" i="6"/>
  <c r="B134" i="6" s="1"/>
  <c r="B135" i="6" s="1"/>
  <c r="A133" i="6"/>
  <c r="H26" i="6"/>
  <c r="G26" i="6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53" i="6"/>
  <c r="H53" i="6" s="1"/>
  <c r="G54" i="6"/>
  <c r="H54" i="6" s="1"/>
  <c r="G55" i="6"/>
  <c r="H55" i="6" s="1"/>
  <c r="G56" i="6"/>
  <c r="H56" i="6" s="1"/>
  <c r="G57" i="6"/>
  <c r="H57" i="6" s="1"/>
  <c r="G58" i="6"/>
  <c r="H58" i="6" s="1"/>
  <c r="G59" i="6"/>
  <c r="H59" i="6" s="1"/>
  <c r="G60" i="6"/>
  <c r="H60" i="6" s="1"/>
  <c r="G61" i="6"/>
  <c r="H61" i="6" s="1"/>
  <c r="G62" i="6"/>
  <c r="H62" i="6" s="1"/>
  <c r="G63" i="6"/>
  <c r="H63" i="6" s="1"/>
  <c r="G64" i="6"/>
  <c r="H64" i="6" s="1"/>
  <c r="G65" i="6"/>
  <c r="H65" i="6" s="1"/>
  <c r="G66" i="6"/>
  <c r="H66" i="6" s="1"/>
  <c r="G67" i="6"/>
  <c r="H67" i="6" s="1"/>
  <c r="G68" i="6"/>
  <c r="H68" i="6" s="1"/>
  <c r="G69" i="6"/>
  <c r="H69" i="6" s="1"/>
  <c r="G70" i="6"/>
  <c r="H70" i="6" s="1"/>
  <c r="G71" i="6"/>
  <c r="H71" i="6" s="1"/>
  <c r="G72" i="6"/>
  <c r="H72" i="6" s="1"/>
  <c r="G73" i="6"/>
  <c r="H73" i="6" s="1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 s="1"/>
  <c r="G80" i="6"/>
  <c r="H80" i="6" s="1"/>
  <c r="G81" i="6"/>
  <c r="H81" i="6" s="1"/>
  <c r="G82" i="6"/>
  <c r="H82" i="6" s="1"/>
  <c r="G83" i="6"/>
  <c r="H83" i="6" s="1"/>
  <c r="G84" i="6"/>
  <c r="H84" i="6" s="1"/>
  <c r="G85" i="6"/>
  <c r="H85" i="6" s="1"/>
  <c r="G86" i="6"/>
  <c r="H86" i="6" s="1"/>
  <c r="G87" i="6"/>
  <c r="H87" i="6" s="1"/>
  <c r="G88" i="6"/>
  <c r="H88" i="6" s="1"/>
  <c r="G89" i="6"/>
  <c r="H89" i="6" s="1"/>
  <c r="G90" i="6"/>
  <c r="H90" i="6" s="1"/>
  <c r="G91" i="6"/>
  <c r="H91" i="6" s="1"/>
  <c r="G92" i="6"/>
  <c r="H92" i="6" s="1"/>
  <c r="G93" i="6"/>
  <c r="H93" i="6" s="1"/>
  <c r="G94" i="6"/>
  <c r="H94" i="6" s="1"/>
  <c r="G95" i="6"/>
  <c r="H95" i="6" s="1"/>
  <c r="G96" i="6"/>
  <c r="H96" i="6" s="1"/>
  <c r="G97" i="6"/>
  <c r="H97" i="6" s="1"/>
  <c r="G98" i="6"/>
  <c r="H98" i="6" s="1"/>
  <c r="G99" i="6"/>
  <c r="H99" i="6" s="1"/>
  <c r="G100" i="6"/>
  <c r="H100" i="6" s="1"/>
  <c r="G101" i="6"/>
  <c r="H101" i="6" s="1"/>
  <c r="G102" i="6"/>
  <c r="H102" i="6" s="1"/>
  <c r="G103" i="6"/>
  <c r="H103" i="6" s="1"/>
  <c r="G104" i="6"/>
  <c r="H104" i="6" s="1"/>
  <c r="G105" i="6"/>
  <c r="H105" i="6" s="1"/>
  <c r="G106" i="6"/>
  <c r="H106" i="6" s="1"/>
  <c r="G107" i="6"/>
  <c r="H107" i="6" s="1"/>
  <c r="G108" i="6"/>
  <c r="H108" i="6" s="1"/>
  <c r="G109" i="6"/>
  <c r="H109" i="6" s="1"/>
  <c r="G110" i="6"/>
  <c r="H110" i="6" s="1"/>
  <c r="G111" i="6"/>
  <c r="H111" i="6" s="1"/>
  <c r="G112" i="6"/>
  <c r="H112" i="6" s="1"/>
  <c r="G113" i="6"/>
  <c r="H113" i="6" s="1"/>
  <c r="G114" i="6"/>
  <c r="H114" i="6" s="1"/>
  <c r="G115" i="6"/>
  <c r="H115" i="6" s="1"/>
  <c r="G116" i="6"/>
  <c r="H116" i="6" s="1"/>
  <c r="G117" i="6"/>
  <c r="H117" i="6" s="1"/>
  <c r="G118" i="6"/>
  <c r="H118" i="6" s="1"/>
  <c r="G119" i="6"/>
  <c r="H119" i="6" s="1"/>
  <c r="G120" i="6"/>
  <c r="H120" i="6" s="1"/>
  <c r="G121" i="6"/>
  <c r="H121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G128" i="6"/>
  <c r="H128" i="6" s="1"/>
  <c r="G129" i="6"/>
  <c r="H129" i="6" s="1"/>
  <c r="G130" i="6"/>
  <c r="H130" i="6" s="1"/>
  <c r="G131" i="6"/>
  <c r="H131" i="6" s="1"/>
  <c r="G132" i="6"/>
  <c r="H132" i="6" s="1"/>
  <c r="G27" i="6"/>
  <c r="H27" i="6" s="1"/>
  <c r="I32" i="5"/>
  <c r="J32" i="5" s="1"/>
  <c r="I4" i="5"/>
  <c r="J4" i="5" s="1"/>
  <c r="I5" i="5"/>
  <c r="J5" i="5" s="1"/>
  <c r="I6" i="5"/>
  <c r="J6" i="5" s="1"/>
  <c r="I7" i="5"/>
  <c r="I8" i="5"/>
  <c r="J8" i="5" s="1"/>
  <c r="I9" i="5"/>
  <c r="J9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" i="5"/>
  <c r="B9" i="7" l="1"/>
  <c r="E19" i="5"/>
  <c r="H19" i="1"/>
  <c r="G19" i="1" s="1"/>
  <c r="D37" i="5"/>
  <c r="H36" i="1"/>
  <c r="G36" i="1" s="1"/>
  <c r="H18" i="1"/>
  <c r="G18" i="1" s="1"/>
  <c r="E18" i="5"/>
  <c r="H23" i="1"/>
  <c r="G23" i="1" s="1"/>
  <c r="E23" i="5"/>
  <c r="E24" i="5"/>
  <c r="E2" i="7"/>
  <c r="D2" i="7"/>
  <c r="C2" i="7"/>
  <c r="B8" i="7"/>
  <c r="B13" i="7" s="1"/>
  <c r="H17" i="1"/>
  <c r="G17" i="1" s="1"/>
  <c r="E17" i="5"/>
  <c r="H16" i="1"/>
  <c r="G16" i="1" s="1"/>
  <c r="E16" i="5"/>
  <c r="E15" i="5"/>
  <c r="H15" i="1"/>
  <c r="E22" i="5"/>
  <c r="H22" i="1"/>
  <c r="G22" i="1" s="1"/>
  <c r="H21" i="1"/>
  <c r="G21" i="1" s="1"/>
  <c r="E21" i="5"/>
  <c r="H20" i="1"/>
  <c r="G20" i="1" s="1"/>
  <c r="E20" i="5"/>
  <c r="B2" i="7"/>
  <c r="G2" i="7"/>
  <c r="F2" i="7"/>
  <c r="H9" i="7"/>
  <c r="H2" i="7"/>
  <c r="D9" i="7"/>
  <c r="C8" i="7"/>
  <c r="G9" i="7"/>
  <c r="F9" i="7"/>
  <c r="E7" i="7"/>
  <c r="D7" i="7"/>
  <c r="C7" i="7"/>
  <c r="E8" i="7"/>
  <c r="H7" i="7"/>
  <c r="H8" i="7"/>
  <c r="J3" i="5"/>
  <c r="B5" i="7" s="1"/>
  <c r="B4" i="7"/>
  <c r="G7" i="7"/>
  <c r="F7" i="7"/>
  <c r="G8" i="7"/>
  <c r="F8" i="7"/>
  <c r="E9" i="7"/>
  <c r="J15" i="5"/>
  <c r="D5" i="7" s="1"/>
  <c r="D4" i="7"/>
  <c r="J7" i="5"/>
  <c r="C5" i="7" s="1"/>
  <c r="C4" i="7"/>
  <c r="C9" i="7"/>
  <c r="T25" i="6"/>
  <c r="I55" i="5" s="1"/>
  <c r="T29" i="6"/>
  <c r="I59" i="5" s="1"/>
  <c r="T19" i="6"/>
  <c r="I49" i="5" s="1"/>
  <c r="T4" i="6"/>
  <c r="I34" i="5" s="1"/>
  <c r="U3" i="6"/>
  <c r="J33" i="5" s="1"/>
  <c r="U4" i="6"/>
  <c r="J34" i="5" s="1"/>
  <c r="T3" i="6"/>
  <c r="I33" i="5" s="1"/>
  <c r="A134" i="6"/>
  <c r="H314" i="6"/>
  <c r="U29" i="6" s="1"/>
  <c r="J59" i="5" s="1"/>
  <c r="U6" i="6"/>
  <c r="J36" i="5" s="1"/>
  <c r="U12" i="6"/>
  <c r="J42" i="5" s="1"/>
  <c r="T16" i="6"/>
  <c r="I46" i="5" s="1"/>
  <c r="T20" i="6"/>
  <c r="I50" i="5" s="1"/>
  <c r="T14" i="6"/>
  <c r="I44" i="5" s="1"/>
  <c r="U23" i="6"/>
  <c r="J53" i="5" s="1"/>
  <c r="T24" i="6"/>
  <c r="I54" i="5" s="1"/>
  <c r="T18" i="6"/>
  <c r="I48" i="5" s="1"/>
  <c r="A135" i="6"/>
  <c r="A136" i="6" s="1"/>
  <c r="T28" i="6"/>
  <c r="I58" i="5" s="1"/>
  <c r="T22" i="6"/>
  <c r="I52" i="5" s="1"/>
  <c r="T17" i="6"/>
  <c r="I47" i="5" s="1"/>
  <c r="T10" i="6"/>
  <c r="I40" i="5" s="1"/>
  <c r="T26" i="6"/>
  <c r="I56" i="5" s="1"/>
  <c r="H266" i="6"/>
  <c r="T21" i="6"/>
  <c r="I51" i="5" s="1"/>
  <c r="T15" i="6"/>
  <c r="I45" i="5" s="1"/>
  <c r="U27" i="6"/>
  <c r="J57" i="5" s="1"/>
  <c r="U11" i="6"/>
  <c r="J41" i="5" s="1"/>
  <c r="U9" i="6"/>
  <c r="J39" i="5" s="1"/>
  <c r="U7" i="6"/>
  <c r="J37" i="5" s="1"/>
  <c r="U16" i="6"/>
  <c r="J46" i="5" s="1"/>
  <c r="U20" i="6"/>
  <c r="J50" i="5" s="1"/>
  <c r="U17" i="6"/>
  <c r="J47" i="5" s="1"/>
  <c r="U13" i="6"/>
  <c r="J43" i="5" s="1"/>
  <c r="U10" i="6"/>
  <c r="J40" i="5" s="1"/>
  <c r="U24" i="6"/>
  <c r="J54" i="5" s="1"/>
  <c r="U21" i="6"/>
  <c r="J51" i="5" s="1"/>
  <c r="U8" i="6"/>
  <c r="J38" i="5" s="1"/>
  <c r="U28" i="6"/>
  <c r="J58" i="5" s="1"/>
  <c r="U25" i="6"/>
  <c r="J55" i="5" s="1"/>
  <c r="T7" i="6"/>
  <c r="I37" i="5" s="1"/>
  <c r="T11" i="6"/>
  <c r="I41" i="5" s="1"/>
  <c r="H278" i="6"/>
  <c r="U26" i="6" s="1"/>
  <c r="J56" i="5" s="1"/>
  <c r="H230" i="6"/>
  <c r="U22" i="6" s="1"/>
  <c r="J52" i="5" s="1"/>
  <c r="H198" i="6"/>
  <c r="U19" i="6" s="1"/>
  <c r="J49" i="5" s="1"/>
  <c r="H182" i="6"/>
  <c r="U18" i="6" s="1"/>
  <c r="J48" i="5" s="1"/>
  <c r="H150" i="6"/>
  <c r="U15" i="6" s="1"/>
  <c r="J45" i="5" s="1"/>
  <c r="H134" i="6"/>
  <c r="U14" i="6" s="1"/>
  <c r="J44" i="5" s="1"/>
  <c r="T23" i="6"/>
  <c r="I53" i="5" s="1"/>
  <c r="T27" i="6"/>
  <c r="I57" i="5" s="1"/>
  <c r="T9" i="6"/>
  <c r="I39" i="5" s="1"/>
  <c r="T13" i="6"/>
  <c r="I43" i="5" s="1"/>
  <c r="T12" i="6"/>
  <c r="I42" i="5" s="1"/>
  <c r="T6" i="6"/>
  <c r="I36" i="5" s="1"/>
  <c r="T8" i="6"/>
  <c r="I38" i="5" s="1"/>
  <c r="T5" i="6"/>
  <c r="I35" i="5" s="1"/>
  <c r="U5" i="6"/>
  <c r="J35" i="5" s="1"/>
  <c r="B136" i="6"/>
  <c r="B137" i="6" s="1"/>
  <c r="B138" i="6" s="1"/>
  <c r="C10" i="7" l="1"/>
  <c r="C12" i="7" s="1"/>
  <c r="E3" i="7"/>
  <c r="F4" i="7"/>
  <c r="D3" i="7"/>
  <c r="G15" i="1"/>
  <c r="L15" i="5"/>
  <c r="D8" i="7" s="1"/>
  <c r="D13" i="7" s="1"/>
  <c r="D38" i="5"/>
  <c r="H37" i="1"/>
  <c r="G37" i="1" s="1"/>
  <c r="F13" i="7"/>
  <c r="G5" i="7"/>
  <c r="C13" i="7"/>
  <c r="F5" i="7"/>
  <c r="G13" i="7"/>
  <c r="H4" i="7"/>
  <c r="E13" i="7"/>
  <c r="E4" i="7"/>
  <c r="H5" i="7"/>
  <c r="B10" i="7"/>
  <c r="B12" i="7" s="1"/>
  <c r="E5" i="7"/>
  <c r="G4" i="7"/>
  <c r="H13" i="7"/>
  <c r="A137" i="6"/>
  <c r="A138" i="6" s="1"/>
  <c r="B139" i="6"/>
  <c r="A139" i="6"/>
  <c r="E10" i="7" l="1"/>
  <c r="E12" i="7" s="1"/>
  <c r="F10" i="7"/>
  <c r="F12" i="7" s="1"/>
  <c r="H10" i="7"/>
  <c r="H12" i="7" s="1"/>
  <c r="C14" i="7"/>
  <c r="D10" i="7"/>
  <c r="D12" i="7" s="1"/>
  <c r="G10" i="7"/>
  <c r="G12" i="7" s="1"/>
  <c r="D39" i="5"/>
  <c r="H38" i="1"/>
  <c r="G38" i="1" s="1"/>
  <c r="E14" i="7"/>
  <c r="B14" i="7"/>
  <c r="B140" i="6"/>
  <c r="A140" i="6"/>
  <c r="H14" i="7" l="1"/>
  <c r="D14" i="7"/>
  <c r="F14" i="7"/>
  <c r="D40" i="5"/>
  <c r="H39" i="1"/>
  <c r="G39" i="1" s="1"/>
  <c r="G14" i="7"/>
  <c r="B141" i="6"/>
  <c r="A141" i="6"/>
  <c r="D41" i="5" l="1"/>
  <c r="H40" i="1"/>
  <c r="G40" i="1" s="1"/>
  <c r="A142" i="6"/>
  <c r="B142" i="6"/>
  <c r="D42" i="5" l="1"/>
  <c r="H41" i="1"/>
  <c r="G41" i="1" s="1"/>
  <c r="B143" i="6"/>
  <c r="A143" i="6"/>
  <c r="D43" i="5" l="1"/>
  <c r="H42" i="1"/>
  <c r="G42" i="1" s="1"/>
  <c r="B144" i="6"/>
  <c r="A144" i="6"/>
  <c r="D44" i="5" l="1"/>
  <c r="H43" i="1"/>
  <c r="G43" i="1" s="1"/>
  <c r="B145" i="6"/>
  <c r="A145" i="6"/>
  <c r="D45" i="5" l="1"/>
  <c r="H44" i="1"/>
  <c r="G44" i="1" s="1"/>
  <c r="A146" i="6"/>
  <c r="B146" i="6"/>
  <c r="D46" i="5" l="1"/>
  <c r="H45" i="1"/>
  <c r="G45" i="1" s="1"/>
  <c r="B147" i="6"/>
  <c r="A147" i="6"/>
  <c r="D47" i="5" l="1"/>
  <c r="H46" i="1"/>
  <c r="G46" i="1" s="1"/>
  <c r="B148" i="6"/>
  <c r="A148" i="6"/>
  <c r="D48" i="5" l="1"/>
  <c r="H47" i="1"/>
  <c r="G47" i="1" s="1"/>
  <c r="B149" i="6"/>
  <c r="A149" i="6"/>
  <c r="D49" i="5" l="1"/>
  <c r="H48" i="1"/>
  <c r="G48" i="1" s="1"/>
  <c r="A150" i="6"/>
  <c r="B150" i="6"/>
  <c r="D50" i="5" l="1"/>
  <c r="H49" i="1"/>
  <c r="G49" i="1" s="1"/>
  <c r="B151" i="6"/>
  <c r="A151" i="6"/>
  <c r="D51" i="5" l="1"/>
  <c r="H50" i="1"/>
  <c r="G50" i="1" s="1"/>
  <c r="B152" i="6"/>
  <c r="A152" i="6"/>
  <c r="D52" i="5" l="1"/>
  <c r="H51" i="1"/>
  <c r="G51" i="1" s="1"/>
  <c r="B153" i="6"/>
  <c r="A153" i="6"/>
  <c r="D53" i="5" l="1"/>
  <c r="H52" i="1"/>
  <c r="G52" i="1" s="1"/>
  <c r="A154" i="6"/>
  <c r="B154" i="6"/>
  <c r="D54" i="5" l="1"/>
  <c r="H53" i="1"/>
  <c r="G53" i="1" s="1"/>
  <c r="B155" i="6"/>
  <c r="A155" i="6"/>
  <c r="D55" i="5" l="1"/>
  <c r="H54" i="1"/>
  <c r="G54" i="1" s="1"/>
  <c r="B156" i="6"/>
  <c r="A156" i="6"/>
  <c r="D56" i="5" l="1"/>
  <c r="H55" i="1"/>
  <c r="G55" i="1" s="1"/>
  <c r="B157" i="6"/>
  <c r="A157" i="6"/>
  <c r="D57" i="5" l="1"/>
  <c r="H56" i="1"/>
  <c r="G56" i="1" s="1"/>
  <c r="A158" i="6"/>
  <c r="B158" i="6"/>
  <c r="D58" i="5" l="1"/>
  <c r="H57" i="1"/>
  <c r="G57" i="1" s="1"/>
  <c r="B159" i="6"/>
  <c r="A159" i="6"/>
  <c r="D59" i="5" l="1"/>
  <c r="H59" i="1" s="1"/>
  <c r="G59" i="1" s="1"/>
  <c r="H58" i="1"/>
  <c r="G58" i="1" s="1"/>
  <c r="A160" i="6"/>
  <c r="B160" i="6"/>
  <c r="A161" i="6" l="1"/>
  <c r="B161" i="6"/>
  <c r="A162" i="6" l="1"/>
  <c r="B162" i="6"/>
  <c r="B163" i="6" l="1"/>
  <c r="A163" i="6"/>
  <c r="B164" i="6" l="1"/>
  <c r="A164" i="6"/>
  <c r="B165" i="6" l="1"/>
  <c r="A165" i="6"/>
  <c r="A166" i="6" l="1"/>
  <c r="B166" i="6"/>
  <c r="B167" i="6" l="1"/>
  <c r="A167" i="6"/>
  <c r="A168" i="6" l="1"/>
  <c r="B168" i="6"/>
  <c r="A169" i="6" l="1"/>
  <c r="B169" i="6"/>
  <c r="A170" i="6" l="1"/>
  <c r="B170" i="6"/>
  <c r="B171" i="6" l="1"/>
  <c r="A171" i="6"/>
  <c r="B172" i="6" l="1"/>
  <c r="A172" i="6"/>
  <c r="B173" i="6" l="1"/>
  <c r="A173" i="6"/>
  <c r="A174" i="6" l="1"/>
  <c r="B174" i="6"/>
  <c r="B175" i="6" l="1"/>
  <c r="A175" i="6"/>
  <c r="A176" i="6" l="1"/>
  <c r="B176" i="6"/>
  <c r="A177" i="6" l="1"/>
  <c r="B177" i="6"/>
  <c r="A178" i="6" l="1"/>
  <c r="B178" i="6"/>
  <c r="B179" i="6" l="1"/>
  <c r="A179" i="6"/>
  <c r="B180" i="6" l="1"/>
  <c r="A180" i="6"/>
  <c r="B181" i="6" l="1"/>
  <c r="A181" i="6"/>
  <c r="A182" i="6" l="1"/>
  <c r="B182" i="6"/>
  <c r="B183" i="6" l="1"/>
  <c r="A183" i="6"/>
  <c r="B184" i="6" l="1"/>
  <c r="A184" i="6"/>
  <c r="B185" i="6" l="1"/>
  <c r="A185" i="6"/>
  <c r="A186" i="6" l="1"/>
  <c r="B186" i="6"/>
  <c r="B187" i="6" l="1"/>
  <c r="A187" i="6"/>
  <c r="B188" i="6" l="1"/>
  <c r="A188" i="6"/>
  <c r="A189" i="6" l="1"/>
  <c r="B189" i="6"/>
  <c r="A190" i="6" l="1"/>
  <c r="B190" i="6"/>
  <c r="B191" i="6" l="1"/>
  <c r="A191" i="6"/>
  <c r="B192" i="6" l="1"/>
  <c r="A192" i="6"/>
  <c r="B193" i="6" l="1"/>
  <c r="A193" i="6"/>
  <c r="A194" i="6" l="1"/>
  <c r="B194" i="6"/>
  <c r="B195" i="6" l="1"/>
  <c r="A195" i="6"/>
  <c r="B196" i="6" l="1"/>
  <c r="A196" i="6"/>
  <c r="B197" i="6" l="1"/>
  <c r="A197" i="6"/>
  <c r="A198" i="6" l="1"/>
  <c r="B198" i="6"/>
  <c r="B199" i="6" l="1"/>
  <c r="A199" i="6"/>
  <c r="B200" i="6" l="1"/>
  <c r="A200" i="6"/>
  <c r="A201" i="6" l="1"/>
  <c r="B201" i="6"/>
  <c r="A202" i="6" l="1"/>
  <c r="B202" i="6"/>
  <c r="B203" i="6" l="1"/>
  <c r="A203" i="6"/>
  <c r="B204" i="6" l="1"/>
  <c r="A204" i="6"/>
  <c r="B205" i="6" l="1"/>
  <c r="A205" i="6"/>
  <c r="A206" i="6" l="1"/>
  <c r="B206" i="6"/>
  <c r="B207" i="6" l="1"/>
  <c r="A207" i="6"/>
  <c r="A208" i="6" l="1"/>
  <c r="B208" i="6"/>
  <c r="B209" i="6" l="1"/>
  <c r="A209" i="6"/>
  <c r="A210" i="6" l="1"/>
  <c r="B210" i="6"/>
  <c r="B211" i="6" l="1"/>
  <c r="A211" i="6"/>
  <c r="B212" i="6" l="1"/>
  <c r="A212" i="6"/>
  <c r="B213" i="6" l="1"/>
  <c r="A213" i="6"/>
  <c r="A214" i="6" l="1"/>
  <c r="B214" i="6"/>
  <c r="B215" i="6" l="1"/>
  <c r="A215" i="6"/>
  <c r="B216" i="6" l="1"/>
  <c r="A216" i="6"/>
  <c r="A217" i="6" l="1"/>
  <c r="B217" i="6"/>
  <c r="A218" i="6" l="1"/>
  <c r="B218" i="6"/>
  <c r="B219" i="6" l="1"/>
  <c r="A219" i="6"/>
  <c r="B220" i="6" l="1"/>
  <c r="A220" i="6"/>
  <c r="B221" i="6" l="1"/>
  <c r="A221" i="6"/>
  <c r="A222" i="6" l="1"/>
  <c r="B222" i="6"/>
  <c r="B223" i="6" l="1"/>
  <c r="A223" i="6"/>
  <c r="B224" i="6" l="1"/>
  <c r="A224" i="6"/>
  <c r="B225" i="6" l="1"/>
  <c r="A225" i="6"/>
  <c r="A226" i="6" l="1"/>
  <c r="B226" i="6"/>
  <c r="B227" i="6" l="1"/>
  <c r="A227" i="6"/>
  <c r="B228" i="6" l="1"/>
  <c r="A228" i="6"/>
  <c r="B229" i="6" l="1"/>
  <c r="A229" i="6"/>
  <c r="A230" i="6" l="1"/>
  <c r="B230" i="6"/>
  <c r="B231" i="6" l="1"/>
  <c r="A231" i="6"/>
  <c r="B232" i="6" l="1"/>
  <c r="A232" i="6"/>
  <c r="A233" i="6" l="1"/>
  <c r="B233" i="6"/>
  <c r="A234" i="6" l="1"/>
  <c r="B234" i="6"/>
  <c r="B235" i="6" l="1"/>
  <c r="A235" i="6"/>
  <c r="B236" i="6" l="1"/>
  <c r="A236" i="6"/>
  <c r="B237" i="6" l="1"/>
  <c r="A237" i="6"/>
  <c r="A238" i="6" l="1"/>
  <c r="B238" i="6"/>
  <c r="B239" i="6" l="1"/>
  <c r="A239" i="6"/>
  <c r="A240" i="6" l="1"/>
  <c r="B240" i="6"/>
  <c r="B241" i="6" l="1"/>
  <c r="A241" i="6"/>
  <c r="A242" i="6" l="1"/>
  <c r="B242" i="6"/>
  <c r="B243" i="6" l="1"/>
  <c r="A243" i="6"/>
  <c r="B244" i="6" l="1"/>
  <c r="A244" i="6"/>
  <c r="B245" i="6" l="1"/>
  <c r="A245" i="6"/>
  <c r="A246" i="6" l="1"/>
  <c r="B246" i="6"/>
  <c r="B247" i="6" l="1"/>
  <c r="A247" i="6"/>
  <c r="B248" i="6" l="1"/>
  <c r="A248" i="6"/>
  <c r="B249" i="6" l="1"/>
  <c r="A249" i="6"/>
  <c r="A250" i="6" l="1"/>
  <c r="B250" i="6"/>
  <c r="B251" i="6" l="1"/>
  <c r="A251" i="6"/>
  <c r="B252" i="6" l="1"/>
  <c r="A252" i="6"/>
  <c r="B253" i="6" l="1"/>
  <c r="A253" i="6"/>
  <c r="A254" i="6" l="1"/>
  <c r="B254" i="6"/>
  <c r="B255" i="6" l="1"/>
  <c r="A255" i="6"/>
  <c r="B256" i="6" l="1"/>
  <c r="A256" i="6"/>
  <c r="A257" i="6" l="1"/>
  <c r="B257" i="6"/>
  <c r="A258" i="6" l="1"/>
  <c r="B258" i="6"/>
  <c r="B259" i="6" l="1"/>
  <c r="A259" i="6"/>
  <c r="B260" i="6" l="1"/>
  <c r="A260" i="6"/>
  <c r="B261" i="6" l="1"/>
  <c r="A261" i="6"/>
  <c r="A262" i="6" l="1"/>
  <c r="B262" i="6"/>
  <c r="B263" i="6" l="1"/>
  <c r="A263" i="6"/>
  <c r="B264" i="6" l="1"/>
  <c r="A264" i="6"/>
  <c r="B265" i="6" l="1"/>
  <c r="A265" i="6"/>
  <c r="A266" i="6" l="1"/>
  <c r="B266" i="6"/>
  <c r="B267" i="6" l="1"/>
  <c r="A267" i="6"/>
  <c r="B268" i="6" l="1"/>
  <c r="A268" i="6"/>
  <c r="B269" i="6" l="1"/>
  <c r="A269" i="6"/>
  <c r="A270" i="6" l="1"/>
  <c r="B270" i="6"/>
  <c r="B271" i="6" l="1"/>
  <c r="A271" i="6"/>
  <c r="A272" i="6" l="1"/>
  <c r="B272" i="6"/>
  <c r="B273" i="6" l="1"/>
  <c r="A273" i="6"/>
  <c r="A274" i="6" l="1"/>
  <c r="B274" i="6"/>
  <c r="B275" i="6" l="1"/>
  <c r="A275" i="6"/>
  <c r="B276" i="6" l="1"/>
  <c r="A276" i="6"/>
  <c r="B277" i="6" l="1"/>
  <c r="A277" i="6"/>
  <c r="A278" i="6" l="1"/>
  <c r="B278" i="6"/>
  <c r="B279" i="6" l="1"/>
  <c r="A279" i="6"/>
  <c r="B280" i="6" l="1"/>
  <c r="A280" i="6"/>
  <c r="B281" i="6" l="1"/>
  <c r="A281" i="6"/>
  <c r="A282" i="6" l="1"/>
  <c r="B282" i="6"/>
  <c r="B283" i="6" l="1"/>
  <c r="A283" i="6"/>
  <c r="B284" i="6" l="1"/>
  <c r="A284" i="6"/>
  <c r="B285" i="6" l="1"/>
  <c r="A285" i="6"/>
  <c r="A286" i="6" l="1"/>
  <c r="B286" i="6"/>
  <c r="B287" i="6" l="1"/>
  <c r="A287" i="6"/>
  <c r="B288" i="6" l="1"/>
  <c r="A288" i="6"/>
  <c r="B289" i="6" l="1"/>
  <c r="A289" i="6"/>
  <c r="A290" i="6" l="1"/>
  <c r="B290" i="6"/>
  <c r="B291" i="6" l="1"/>
  <c r="A291" i="6"/>
  <c r="B292" i="6" l="1"/>
  <c r="A292" i="6"/>
  <c r="B293" i="6" l="1"/>
  <c r="A293" i="6"/>
  <c r="A294" i="6" l="1"/>
  <c r="B294" i="6"/>
  <c r="B295" i="6" l="1"/>
  <c r="A295" i="6"/>
  <c r="B296" i="6" l="1"/>
  <c r="A296" i="6"/>
  <c r="B297" i="6" l="1"/>
  <c r="A297" i="6"/>
  <c r="A298" i="6" l="1"/>
  <c r="B298" i="6"/>
  <c r="B299" i="6" l="1"/>
  <c r="A299" i="6"/>
  <c r="B300" i="6" l="1"/>
  <c r="A300" i="6"/>
  <c r="B301" i="6" l="1"/>
  <c r="A301" i="6"/>
  <c r="A302" i="6" l="1"/>
  <c r="B302" i="6"/>
  <c r="B303" i="6" l="1"/>
  <c r="A303" i="6"/>
  <c r="A304" i="6" l="1"/>
  <c r="B304" i="6"/>
  <c r="B305" i="6" l="1"/>
  <c r="A305" i="6"/>
  <c r="A306" i="6" l="1"/>
  <c r="B306" i="6"/>
  <c r="B307" i="6" l="1"/>
  <c r="A307" i="6"/>
  <c r="B308" i="6" l="1"/>
  <c r="A308" i="6"/>
  <c r="B309" i="6" l="1"/>
  <c r="A309" i="6"/>
  <c r="A310" i="6" l="1"/>
  <c r="B310" i="6"/>
  <c r="B311" i="6" l="1"/>
  <c r="A311" i="6"/>
  <c r="B312" i="6" l="1"/>
  <c r="A312" i="6"/>
  <c r="B313" i="6" l="1"/>
  <c r="A313" i="6"/>
  <c r="A314" i="6" l="1"/>
  <c r="B314" i="6"/>
  <c r="B315" i="6" l="1"/>
  <c r="A315" i="6"/>
  <c r="B316" i="6" l="1"/>
  <c r="A316" i="6"/>
  <c r="A317" i="6" l="1"/>
  <c r="B317" i="6"/>
  <c r="A318" i="6" l="1"/>
  <c r="B318" i="6"/>
  <c r="B319" i="6" l="1"/>
  <c r="A319" i="6"/>
  <c r="B320" i="6" l="1"/>
  <c r="A320" i="6"/>
  <c r="B321" i="6" l="1"/>
  <c r="A321" i="6"/>
  <c r="A322" i="6" l="1"/>
  <c r="B322" i="6"/>
  <c r="B323" i="6" l="1"/>
  <c r="A323" i="6"/>
  <c r="B324" i="6" l="1"/>
  <c r="A324" i="6"/>
  <c r="A325" i="6" l="1"/>
  <c r="B325" i="6"/>
</calcChain>
</file>

<file path=xl/sharedStrings.xml><?xml version="1.0" encoding="utf-8"?>
<sst xmlns="http://schemas.openxmlformats.org/spreadsheetml/2006/main" count="72" uniqueCount="52">
  <si>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</si>
  <si>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</si>
  <si>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</si>
  <si>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</si>
  <si>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</si>
  <si>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</si>
  <si>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</si>
  <si>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</si>
  <si>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</si>
  <si>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</si>
  <si>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</si>
  <si>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monetary base</t>
  </si>
  <si>
    <t>nominal gdp</t>
  </si>
  <si>
    <t>price index (end-of-period)</t>
  </si>
  <si>
    <t>month</t>
  </si>
  <si>
    <t>Sources</t>
  </si>
  <si>
    <t>1960–64</t>
  </si>
  <si>
    <t>1965–72</t>
  </si>
  <si>
    <t>1973–80</t>
  </si>
  <si>
    <t>1981–94</t>
  </si>
  <si>
    <t>1995–2002</t>
  </si>
  <si>
    <t>2003–11</t>
  </si>
  <si>
    <t>2012–16</t>
  </si>
  <si>
    <t>(1) Domestic debt</t>
  </si>
  <si>
    <t>(2) External debt</t>
  </si>
  <si>
    <t>(3) Real monetary base</t>
  </si>
  <si>
    <t>(4) Seigniorage</t>
  </si>
  <si>
    <t>Uses</t>
  </si>
  <si>
    <t>(5) Interest on domestic debt</t>
  </si>
  <si>
    <t>(6) Interest on external debt</t>
  </si>
  <si>
    <t>(7) Primary deficits</t>
  </si>
  <si>
    <t>(8) Transfers (residual)</t>
  </si>
  <si>
    <t>Other measures</t>
  </si>
  <si>
    <t>(9) Primary deficits + transfers</t>
  </si>
  <si>
    <t>(10) Fiscal deficits</t>
  </si>
  <si>
    <t>(11) Fiscal deficits + transfers</t>
  </si>
  <si>
    <t>domestic debt change</t>
  </si>
  <si>
    <t>external debt change</t>
  </si>
  <si>
    <t>seigniorage</t>
  </si>
  <si>
    <t>real GDP</t>
  </si>
  <si>
    <t>real monetary base change</t>
  </si>
  <si>
    <t>price index (average)</t>
  </si>
  <si>
    <t>variation in M0</t>
  </si>
  <si>
    <t>Totals</t>
  </si>
  <si>
    <t>US price index</t>
  </si>
  <si>
    <t>ex-rate (average)</t>
  </si>
  <si>
    <t>net public external debt (US$ millions)</t>
  </si>
  <si>
    <t>real exchange rate</t>
  </si>
  <si>
    <t>theta^star</t>
  </si>
  <si>
    <t>xi*theta^star</t>
  </si>
  <si>
    <t>xi*(theta^star-theta^star_1)</t>
  </si>
  <si>
    <t>change in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</si>
</sst>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E+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0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 vertical="top"/>
    </xf>
    <xf numFmtId="0" fontId="0" fillId="0" borderId="1" xfId="0" applyBorder="1"/>
    <xf numFmtId="165" fontId="0" fillId="0" borderId="1" xfId="1" applyNumberFormat="1" applyFont="1" applyBorder="1"/>
    <xf numFmtId="166" fontId="0" fillId="0" borderId="0" xfId="0" applyNumberFormat="1"/>
    <xf numFmtId="165" fontId="0" fillId="2" borderId="1" xfId="1" applyNumberFormat="1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opLeftCell="I1" workbookViewId="0">
      <selection activeCell="P14" sqref="P14"/>
    </sheetView>
  </sheetViews>
  <sheetFormatPr defaultColWidth="11.5546875" defaultRowHeight="14.4" x14ac:dyDescent="0.3"/>
  <cols>
    <col min="1" max="1" width="5" bestFit="1" customWidth="1"/>
    <col min="2" max="2" width="17.44140625" bestFit="1" customWidth="1"/>
    <col min="3" max="3" width="10.88671875" bestFit="1" customWidth="1"/>
    <col min="4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11.77734375" bestFit="1" customWidth="1"/>
    <col min="9" max="9" width="12.5546875" bestFit="1" customWidth="1"/>
    <col min="10" max="10" width="20.109375" bestFit="1" customWidth="1"/>
    <col min="11" max="11" width="21.33203125" bestFit="1" customWidth="1"/>
    <col min="12" max="12" width="22.109375" bestFit="1" customWidth="1"/>
    <col min="13" max="13" width="13.21875" bestFit="1" customWidth="1"/>
    <col min="14" max="14" width="18" bestFit="1" customWidth="1"/>
    <col min="15" max="15" width="12.44140625" bestFit="1" customWidth="1"/>
    <col min="16" max="16" width="15" bestFit="1" customWidth="1"/>
    <col min="17" max="17" width="32.109375" bestFit="1" customWidth="1"/>
    <col min="18" max="18" width="16.109375" bestFit="1" customWidth="1"/>
    <col min="21" max="21" width="12" bestFit="1" customWidth="1"/>
    <col min="22" max="22" width="12" customWidth="1"/>
  </cols>
  <sheetData>
    <row r="1" spans="1:18" x14ac:dyDescent="0.3">
      <c r="A1" s="2" t="s">
        <v>0</v>
      </c>
      <c r="B1" t="s">
        <v>1</v>
      </c>
      <c r="C1" t="s">
        <v>12</v>
      </c>
      <c r="D1" t="s">
        <v>2</v>
      </c>
      <c r="E1" t="s">
        <v>3</v>
      </c>
      <c r="F1" t="s">
        <v>4</v>
      </c>
      <c r="G1" s="2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41</v>
      </c>
      <c r="O1" t="s">
        <v>44</v>
      </c>
      <c r="P1" t="s">
        <v>45</v>
      </c>
      <c r="Q1" t="s">
        <v>46</v>
      </c>
      <c r="R1" t="s">
        <v>47</v>
      </c>
    </row>
    <row r="2" spans="1:18" x14ac:dyDescent="0.3">
      <c r="A2">
        <v>1960</v>
      </c>
      <c r="B2" s="1">
        <v>2280</v>
      </c>
      <c r="C2" s="1">
        <v>1.0305797000000001E-9</v>
      </c>
      <c r="D2" s="1">
        <v>29.101679957226803</v>
      </c>
      <c r="E2" s="1">
        <f>F2+J2</f>
        <v>0.44298544062691764</v>
      </c>
      <c r="F2" s="1">
        <v>0.11400360604369426</v>
      </c>
      <c r="G2" s="1">
        <f>SUM(H2:I2)</f>
        <v>-0.14626992354646165</v>
      </c>
      <c r="H2" s="1"/>
      <c r="I2" s="1">
        <v>-0.14626992354646165</v>
      </c>
      <c r="J2" s="1">
        <v>0.32898183458322339</v>
      </c>
      <c r="K2" s="1"/>
      <c r="L2" s="1">
        <v>0.32898183458322339</v>
      </c>
      <c r="M2" s="1">
        <v>1.0963636363636364E-10</v>
      </c>
      <c r="N2" s="1">
        <v>6.3224858078534184E-11</v>
      </c>
      <c r="O2" s="1">
        <v>29.574999999999999</v>
      </c>
      <c r="P2" s="1">
        <v>6.6296978787878799E-14</v>
      </c>
      <c r="Q2" s="1">
        <v>0</v>
      </c>
      <c r="R2" s="1">
        <f>P2*O2/N2</f>
        <v>3.1012060876688861E-2</v>
      </c>
    </row>
    <row r="3" spans="1:18" x14ac:dyDescent="0.3">
      <c r="A3">
        <v>1961</v>
      </c>
      <c r="B3" s="1">
        <v>2402.8042408796177</v>
      </c>
      <c r="C3" s="1">
        <v>1.4922284999999999E-9</v>
      </c>
      <c r="D3" s="1">
        <v>37.216789384433632</v>
      </c>
      <c r="E3" s="1">
        <f t="shared" ref="E3:E59" si="0">F3+J3</f>
        <v>2.8743471464822381</v>
      </c>
      <c r="F3" s="1">
        <v>2.5727046322506428</v>
      </c>
      <c r="G3" s="1">
        <f t="shared" ref="G3:G59" si="1">SUM(H3:I3)</f>
        <v>-0.25168978978061851</v>
      </c>
      <c r="H3" s="1"/>
      <c r="I3" s="1">
        <v>-0.25168978978061851</v>
      </c>
      <c r="J3" s="1">
        <v>0.30164251423159544</v>
      </c>
      <c r="K3" s="1"/>
      <c r="L3" s="1">
        <v>0.30164251423159544</v>
      </c>
      <c r="M3" s="1">
        <v>1.6512727272727271E-10</v>
      </c>
      <c r="N3" s="1">
        <v>8.6755120355430779E-11</v>
      </c>
      <c r="O3" s="1">
        <v>29.891666666666666</v>
      </c>
      <c r="P3" s="1">
        <v>9.5501515151515096E-14</v>
      </c>
      <c r="Q3" s="1">
        <v>0</v>
      </c>
      <c r="R3" s="1">
        <f t="shared" ref="R3:R23" si="2">P3*O3/N3</f>
        <v>3.2905256143673879E-2</v>
      </c>
    </row>
    <row r="4" spans="1:18" x14ac:dyDescent="0.3">
      <c r="A4">
        <v>1962</v>
      </c>
      <c r="B4" s="1">
        <v>2486.2816172960665</v>
      </c>
      <c r="C4" s="1">
        <v>2.8077573999999998E-9</v>
      </c>
      <c r="D4" s="1">
        <v>51.866574962529796</v>
      </c>
      <c r="E4" s="1">
        <f t="shared" si="0"/>
        <v>4.633843281459745</v>
      </c>
      <c r="F4" s="1">
        <v>4.2503900495440767</v>
      </c>
      <c r="G4" s="1">
        <f t="shared" si="1"/>
        <v>-0.17106212094916001</v>
      </c>
      <c r="H4" s="1"/>
      <c r="I4" s="1">
        <v>-0.17106212094916001</v>
      </c>
      <c r="J4" s="1">
        <v>0.38345323191566805</v>
      </c>
      <c r="K4" s="1"/>
      <c r="L4" s="1">
        <v>0.38345323191566805</v>
      </c>
      <c r="M4" s="1">
        <v>2.8021818181818181E-10</v>
      </c>
      <c r="N4" s="1">
        <v>1.3175202988860897E-10</v>
      </c>
      <c r="O4" s="1">
        <v>30.25</v>
      </c>
      <c r="P4" s="1">
        <v>1.35836363636364E-13</v>
      </c>
      <c r="Q4" s="1">
        <v>0</v>
      </c>
      <c r="R4" s="1">
        <f t="shared" si="2"/>
        <v>3.1187754780507348E-2</v>
      </c>
    </row>
    <row r="5" spans="1:18" x14ac:dyDescent="0.3">
      <c r="A5">
        <v>1963</v>
      </c>
      <c r="B5" s="1">
        <v>2428.616857769553</v>
      </c>
      <c r="C5" s="1">
        <v>4.8083207000000004E-9</v>
      </c>
      <c r="D5" s="1">
        <v>73.813104677607825</v>
      </c>
      <c r="E5" s="1">
        <f t="shared" si="0"/>
        <v>3.8160697650808446</v>
      </c>
      <c r="F5" s="1">
        <v>3.4871248601993301</v>
      </c>
      <c r="G5" s="1">
        <f t="shared" si="1"/>
        <v>-0.1862466022229298</v>
      </c>
      <c r="H5" s="1"/>
      <c r="I5" s="1">
        <v>-0.1862466022229298</v>
      </c>
      <c r="J5" s="1">
        <v>0.32894490488151473</v>
      </c>
      <c r="K5" s="1"/>
      <c r="L5" s="1">
        <v>0.32894490488151473</v>
      </c>
      <c r="M5" s="1">
        <v>4.9770909090909084E-10</v>
      </c>
      <c r="N5" s="1">
        <v>2.2900229358893715E-10</v>
      </c>
      <c r="O5" s="1">
        <v>30.625</v>
      </c>
      <c r="P5" s="1">
        <v>2.0242424242424199E-13</v>
      </c>
      <c r="Q5" s="1">
        <v>0</v>
      </c>
      <c r="R5" s="1">
        <f t="shared" si="2"/>
        <v>2.7070656485957089E-2</v>
      </c>
    </row>
    <row r="6" spans="1:18" x14ac:dyDescent="0.3">
      <c r="A6">
        <v>1964</v>
      </c>
      <c r="B6" s="1">
        <v>2439.1543490294143</v>
      </c>
      <c r="C6" s="1">
        <v>9.645056000000001E-9</v>
      </c>
      <c r="D6" s="1">
        <v>90.651678654034455</v>
      </c>
      <c r="E6" s="1">
        <f t="shared" si="0"/>
        <v>4.0795444242330472</v>
      </c>
      <c r="F6" s="1">
        <v>3.9487169794232693</v>
      </c>
      <c r="G6" s="1">
        <f t="shared" si="1"/>
        <v>7.3546142431064082E-2</v>
      </c>
      <c r="H6" s="1"/>
      <c r="I6" s="1">
        <v>7.3546142431064082E-2</v>
      </c>
      <c r="J6" s="1">
        <v>0.13082744480977807</v>
      </c>
      <c r="K6" s="1"/>
      <c r="L6" s="1">
        <v>0.13082744480977807</v>
      </c>
      <c r="M6" s="1">
        <v>8.409818181818182E-10</v>
      </c>
      <c r="N6" s="1">
        <v>4.3659671692843668E-10</v>
      </c>
      <c r="O6" s="1">
        <v>31.016666666666666</v>
      </c>
      <c r="P6" s="1">
        <v>4.3987878787878798E-13</v>
      </c>
      <c r="Q6" s="1">
        <v>0</v>
      </c>
      <c r="R6" s="1">
        <f t="shared" si="2"/>
        <v>3.1249831270742427E-2</v>
      </c>
    </row>
    <row r="7" spans="1:18" x14ac:dyDescent="0.3">
      <c r="A7">
        <v>1965</v>
      </c>
      <c r="B7" s="1">
        <v>2426.9417702260653</v>
      </c>
      <c r="C7" s="1">
        <v>1.5046999799999999E-8</v>
      </c>
      <c r="D7" s="1">
        <v>57.094105319589488</v>
      </c>
      <c r="E7" s="1">
        <f t="shared" si="0"/>
        <v>6.7618110210300406</v>
      </c>
      <c r="F7" s="1">
        <v>6.5735883029821389</v>
      </c>
      <c r="G7" s="1">
        <f t="shared" si="1"/>
        <v>0.77611859953052587</v>
      </c>
      <c r="H7" s="1"/>
      <c r="I7" s="1">
        <v>0.77611859953052587</v>
      </c>
      <c r="J7" s="1">
        <v>0.18822271804790139</v>
      </c>
      <c r="K7" s="1"/>
      <c r="L7" s="1">
        <v>0.18822271804790139</v>
      </c>
      <c r="M7" s="1">
        <v>1.3978181818181817E-9</v>
      </c>
      <c r="N7" s="1">
        <v>6.8586770620964033E-10</v>
      </c>
      <c r="O7" s="1">
        <v>31.508333333333333</v>
      </c>
      <c r="P7" s="1">
        <v>6.8157575757575795E-13</v>
      </c>
      <c r="Q7" s="1">
        <v>0</v>
      </c>
      <c r="R7" s="1">
        <f t="shared" si="2"/>
        <v>3.1311163898205305E-2</v>
      </c>
    </row>
    <row r="8" spans="1:18" x14ac:dyDescent="0.3">
      <c r="A8">
        <v>1966</v>
      </c>
      <c r="B8" s="1">
        <v>2517.178788389328</v>
      </c>
      <c r="C8" s="1">
        <v>2.18470004E-8</v>
      </c>
      <c r="D8" s="1">
        <v>38.457490445321106</v>
      </c>
      <c r="E8" s="1">
        <f t="shared" si="0"/>
        <v>-5.177355956291102E-2</v>
      </c>
      <c r="F8" s="1">
        <v>-0.1725413448318088</v>
      </c>
      <c r="G8" s="1">
        <f t="shared" si="1"/>
        <v>1.4317496671048318</v>
      </c>
      <c r="H8" s="1"/>
      <c r="I8" s="1">
        <v>1.4317496671048318</v>
      </c>
      <c r="J8" s="1">
        <v>0.12076778526889778</v>
      </c>
      <c r="K8" s="1"/>
      <c r="L8" s="1">
        <v>0.12076778526889778</v>
      </c>
      <c r="M8" s="1">
        <v>1.7313090909090909E-9</v>
      </c>
      <c r="N8" s="1">
        <v>9.4963521374154698E-10</v>
      </c>
      <c r="O8" s="1">
        <v>32.458333333333336</v>
      </c>
      <c r="P8" s="1">
        <v>8.0000000000000002E-13</v>
      </c>
      <c r="Q8" s="1">
        <v>0</v>
      </c>
      <c r="R8" s="1">
        <f t="shared" si="2"/>
        <v>2.7343832969670991E-2</v>
      </c>
    </row>
    <row r="9" spans="1:18" x14ac:dyDescent="0.3">
      <c r="A9">
        <v>1967</v>
      </c>
      <c r="B9" s="1">
        <v>2550.648740788316</v>
      </c>
      <c r="C9" s="1">
        <v>2.9624000200000001E-8</v>
      </c>
      <c r="D9" s="1">
        <v>28.58252939900316</v>
      </c>
      <c r="E9" s="1">
        <f t="shared" si="0"/>
        <v>4.0286842775136709</v>
      </c>
      <c r="F9" s="1">
        <v>3.7308336288626398</v>
      </c>
      <c r="G9" s="1">
        <f t="shared" si="1"/>
        <v>2.1719515016220461</v>
      </c>
      <c r="H9" s="1"/>
      <c r="I9" s="1">
        <v>2.1719515016220461</v>
      </c>
      <c r="J9" s="1">
        <v>0.29785064865103084</v>
      </c>
      <c r="K9" s="1"/>
      <c r="L9" s="1">
        <v>0.29785064865103084</v>
      </c>
      <c r="M9" s="1">
        <v>2.216509090909091E-9</v>
      </c>
      <c r="N9" s="1">
        <v>1.2210649779499354E-9</v>
      </c>
      <c r="O9" s="1">
        <v>33.358333333333334</v>
      </c>
      <c r="P9" s="1">
        <v>9.6303030303030303E-13</v>
      </c>
      <c r="Q9" s="1">
        <v>0</v>
      </c>
      <c r="R9" s="1">
        <f t="shared" si="2"/>
        <v>2.6309071538945582E-2</v>
      </c>
    </row>
    <row r="10" spans="1:18" x14ac:dyDescent="0.3">
      <c r="A10">
        <v>1968</v>
      </c>
      <c r="B10" s="1">
        <v>2724.630612732763</v>
      </c>
      <c r="C10" s="1">
        <v>4.1813001000000002E-8</v>
      </c>
      <c r="D10" s="1">
        <v>24.236552027653367</v>
      </c>
      <c r="E10" s="1">
        <f t="shared" si="0"/>
        <v>0.37666822689625995</v>
      </c>
      <c r="F10" s="1">
        <v>3.7864399895761972E-2</v>
      </c>
      <c r="G10" s="1">
        <f t="shared" si="1"/>
        <v>2.7784863385956982</v>
      </c>
      <c r="H10" s="1"/>
      <c r="I10" s="1">
        <v>2.7784863385956982</v>
      </c>
      <c r="J10" s="1">
        <v>0.33880382700049799</v>
      </c>
      <c r="K10" s="1"/>
      <c r="L10" s="1">
        <v>0.33880382700049799</v>
      </c>
      <c r="M10" s="1">
        <v>3.1342181818181816E-9</v>
      </c>
      <c r="N10" s="1">
        <v>1.5170090266929033E-9</v>
      </c>
      <c r="O10" s="1">
        <v>34.783333333333331</v>
      </c>
      <c r="P10" s="1">
        <v>1.2272727272727301E-12</v>
      </c>
      <c r="Q10" s="1">
        <v>0</v>
      </c>
      <c r="R10" s="1">
        <f t="shared" si="2"/>
        <v>2.8140001550747636E-2</v>
      </c>
    </row>
    <row r="11" spans="1:18" x14ac:dyDescent="0.3">
      <c r="A11">
        <v>1969</v>
      </c>
      <c r="B11" s="1">
        <v>2903.8103140223402</v>
      </c>
      <c r="C11" s="1">
        <v>5.5479999600000004E-8</v>
      </c>
      <c r="D11" s="1">
        <v>20.14108579095863</v>
      </c>
      <c r="E11" s="1">
        <f t="shared" si="0"/>
        <v>3.9714639955991791</v>
      </c>
      <c r="F11" s="1">
        <v>3.3893130503356099</v>
      </c>
      <c r="G11" s="1">
        <f t="shared" si="1"/>
        <v>3.7408379599920227</v>
      </c>
      <c r="H11" s="1"/>
      <c r="I11" s="1">
        <v>3.7408379599920227</v>
      </c>
      <c r="J11" s="1">
        <v>0.58215094526356925</v>
      </c>
      <c r="K11" s="1"/>
      <c r="L11" s="1">
        <v>0.58215094526356925</v>
      </c>
      <c r="M11" s="1">
        <v>3.8687999999999997E-9</v>
      </c>
      <c r="N11" s="1">
        <v>1.8225511160643025E-9</v>
      </c>
      <c r="O11" s="1">
        <v>36.68333333333333</v>
      </c>
      <c r="P11" s="1">
        <v>1.47333333333333E-12</v>
      </c>
      <c r="Q11" s="1">
        <v>0</v>
      </c>
      <c r="R11" s="1">
        <f t="shared" si="2"/>
        <v>2.9654464723320711E-2</v>
      </c>
    </row>
    <row r="12" spans="1:18" x14ac:dyDescent="0.3">
      <c r="A12">
        <v>1970</v>
      </c>
      <c r="B12" s="1">
        <v>3121.6253102840119</v>
      </c>
      <c r="C12" s="1">
        <v>7.0660002499999995E-8</v>
      </c>
      <c r="D12" s="1">
        <v>19.441579582982676</v>
      </c>
      <c r="E12" s="1">
        <f t="shared" si="0"/>
        <v>-3.9660465099006115E-2</v>
      </c>
      <c r="F12" s="1">
        <v>-0.69968771664688412</v>
      </c>
      <c r="G12" s="1">
        <f t="shared" si="1"/>
        <v>4.7783660944266888</v>
      </c>
      <c r="H12" s="1"/>
      <c r="I12" s="1">
        <v>4.7783660944266888</v>
      </c>
      <c r="J12" s="1">
        <v>0.660027251547878</v>
      </c>
      <c r="K12" s="1"/>
      <c r="L12" s="1">
        <v>0.660027251547878</v>
      </c>
      <c r="M12" s="1">
        <v>4.4949090909090914E-9</v>
      </c>
      <c r="N12" s="1">
        <v>2.1768838417137708E-9</v>
      </c>
      <c r="O12" s="1">
        <v>38.825000000000003</v>
      </c>
      <c r="P12" s="1">
        <v>1.6596969696969701E-12</v>
      </c>
      <c r="Q12" s="1">
        <v>0</v>
      </c>
      <c r="R12" s="1">
        <f t="shared" si="2"/>
        <v>2.9600906402867916E-2</v>
      </c>
    </row>
    <row r="13" spans="1:18" x14ac:dyDescent="0.3">
      <c r="A13">
        <v>1971</v>
      </c>
      <c r="B13" s="1">
        <v>3384.6804765046363</v>
      </c>
      <c r="C13" s="1">
        <v>9.4568997599999991E-8</v>
      </c>
      <c r="D13" s="1">
        <v>20.31639669532824</v>
      </c>
      <c r="E13" s="1">
        <f t="shared" si="0"/>
        <v>-1.4706969596334218</v>
      </c>
      <c r="F13" s="1">
        <v>-1.9762750439065355</v>
      </c>
      <c r="G13" s="1">
        <f t="shared" si="1"/>
        <v>4.9097751784987533</v>
      </c>
      <c r="H13" s="1"/>
      <c r="I13" s="1">
        <v>4.9097751784987533</v>
      </c>
      <c r="J13" s="1">
        <v>0.50557808427311379</v>
      </c>
      <c r="K13" s="1"/>
      <c r="L13" s="1">
        <v>0.50557808427311379</v>
      </c>
      <c r="M13" s="1">
        <v>6.0374545454545456E-9</v>
      </c>
      <c r="N13" s="1">
        <v>2.6191481988055291E-9</v>
      </c>
      <c r="O13" s="1">
        <v>40.491666666666667</v>
      </c>
      <c r="P13" s="1">
        <v>1.9106060606060599E-12</v>
      </c>
      <c r="Q13" s="1">
        <v>0</v>
      </c>
      <c r="R13" s="1">
        <f t="shared" si="2"/>
        <v>2.9537703812505013E-2</v>
      </c>
    </row>
    <row r="14" spans="1:18" x14ac:dyDescent="0.3">
      <c r="A14">
        <v>1972</v>
      </c>
      <c r="B14" s="1">
        <v>3691.2815783740934</v>
      </c>
      <c r="C14" s="1">
        <v>1.262540072E-7</v>
      </c>
      <c r="D14" s="1">
        <v>17.319691028950004</v>
      </c>
      <c r="E14" s="1">
        <f t="shared" si="0"/>
        <v>-1.8671802905536361</v>
      </c>
      <c r="F14" s="1">
        <v>-2.5346225240209286</v>
      </c>
      <c r="G14" s="1">
        <f>SUM(H14:I14)</f>
        <v>6.6145875231955369</v>
      </c>
      <c r="H14" s="1"/>
      <c r="I14" s="1">
        <v>6.6145875231955369</v>
      </c>
      <c r="J14" s="1">
        <v>0.66744223346729248</v>
      </c>
      <c r="K14" s="1"/>
      <c r="L14" s="1">
        <v>0.66744223346729248</v>
      </c>
      <c r="M14" s="1">
        <v>7.2810909090909102E-9</v>
      </c>
      <c r="N14" s="1">
        <v>3.0727765743410315E-9</v>
      </c>
      <c r="O14" s="1">
        <v>41.81666666666667</v>
      </c>
      <c r="P14" s="1">
        <v>2.14575757575757E-12</v>
      </c>
      <c r="Q14" s="1">
        <v>0</v>
      </c>
      <c r="R14" s="1">
        <f t="shared" si="2"/>
        <v>2.9201091300356471E-2</v>
      </c>
    </row>
    <row r="15" spans="1:18" x14ac:dyDescent="0.3">
      <c r="A15">
        <v>1973</v>
      </c>
      <c r="B15" s="1">
        <v>4102.8577084017361</v>
      </c>
      <c r="C15" s="1">
        <v>1.7651799320000001E-7</v>
      </c>
      <c r="D15" s="1">
        <v>14.907563759288392</v>
      </c>
      <c r="E15" s="1">
        <f t="shared" si="0"/>
        <v>-2.2831941836122729</v>
      </c>
      <c r="F15" s="1">
        <v>-3.5969989626061984</v>
      </c>
      <c r="G15" s="1">
        <f t="shared" si="1"/>
        <v>7.2744652092700619</v>
      </c>
      <c r="H15" s="1">
        <f>Calculations!D15</f>
        <v>0.1106065705273038</v>
      </c>
      <c r="I15" s="1">
        <v>7.1638586387427585</v>
      </c>
      <c r="J15" s="1">
        <v>1.3138047789939258</v>
      </c>
      <c r="K15" s="1">
        <v>0.50466920592255959</v>
      </c>
      <c r="L15" s="1">
        <v>0.80913557307136619</v>
      </c>
      <c r="M15" s="1">
        <v>1.0260727272727272E-8</v>
      </c>
      <c r="N15" s="1">
        <v>3.5308527015129304E-9</v>
      </c>
      <c r="O15" s="1">
        <v>44.4</v>
      </c>
      <c r="P15" s="1">
        <v>2.2133333333333298E-12</v>
      </c>
      <c r="Q15" s="1">
        <v>80.5</v>
      </c>
      <c r="R15" s="1">
        <f t="shared" si="2"/>
        <v>2.7832370338726223E-2</v>
      </c>
    </row>
    <row r="16" spans="1:18" x14ac:dyDescent="0.3">
      <c r="A16">
        <v>1974</v>
      </c>
      <c r="B16" s="1">
        <v>4329.9358123477086</v>
      </c>
      <c r="C16" s="1">
        <v>2.594619989E-7</v>
      </c>
      <c r="D16" s="1">
        <v>28.687554023755197</v>
      </c>
      <c r="E16" s="1">
        <f t="shared" si="0"/>
        <v>6.0417643433404056E-2</v>
      </c>
      <c r="F16" s="1">
        <v>-1.5009874207119553</v>
      </c>
      <c r="G16" s="1">
        <f t="shared" si="1"/>
        <v>10.672247381967232</v>
      </c>
      <c r="H16" s="1">
        <f>Calculations!D16</f>
        <v>3.5631597270876161</v>
      </c>
      <c r="I16" s="1">
        <v>7.1090876548796151</v>
      </c>
      <c r="J16" s="1">
        <v>1.5614050641453594</v>
      </c>
      <c r="K16" s="1">
        <v>0.62908346632670287</v>
      </c>
      <c r="L16" s="1">
        <v>0.93232159781865653</v>
      </c>
      <c r="M16" s="1">
        <v>1.3421090909090909E-8</v>
      </c>
      <c r="N16" s="1">
        <v>4.5437679778445609E-9</v>
      </c>
      <c r="O16" s="1">
        <v>49.30833333333333</v>
      </c>
      <c r="P16" s="1">
        <v>2.4484848484848499E-12</v>
      </c>
      <c r="Q16" s="1">
        <v>3264.1000000000004</v>
      </c>
      <c r="R16" s="1">
        <f t="shared" si="2"/>
        <v>2.6570614445849954E-2</v>
      </c>
    </row>
    <row r="17" spans="1:18" x14ac:dyDescent="0.3">
      <c r="A17">
        <v>1975</v>
      </c>
      <c r="B17" s="1">
        <v>4444.4437875050817</v>
      </c>
      <c r="C17" s="1">
        <v>3.6541399359999999E-7</v>
      </c>
      <c r="D17" s="1">
        <v>27.876009656909503</v>
      </c>
      <c r="E17" s="1">
        <f t="shared" si="0"/>
        <v>4.2731229420659886</v>
      </c>
      <c r="F17" s="1">
        <v>2.8016691876844897</v>
      </c>
      <c r="G17" s="1">
        <f t="shared" si="1"/>
        <v>16.684459018007828</v>
      </c>
      <c r="H17" s="1">
        <f>Calculations!D17</f>
        <v>7.2272494186863501</v>
      </c>
      <c r="I17" s="1">
        <v>9.4572095993214802</v>
      </c>
      <c r="J17" s="1">
        <v>1.4714537543814994</v>
      </c>
      <c r="K17" s="1">
        <v>0.64739343679612871</v>
      </c>
      <c r="L17" s="1">
        <v>0.82406031758537057</v>
      </c>
      <c r="M17" s="1">
        <v>1.8165454545454543E-8</v>
      </c>
      <c r="N17" s="1">
        <v>5.8103891775532476E-9</v>
      </c>
      <c r="O17" s="1">
        <v>53.81666666666667</v>
      </c>
      <c r="P17" s="1">
        <v>2.9384848484848501E-12</v>
      </c>
      <c r="Q17" s="1">
        <v>7421.2999999999993</v>
      </c>
      <c r="R17" s="1">
        <f t="shared" si="2"/>
        <v>2.7216672543533847E-2</v>
      </c>
    </row>
    <row r="18" spans="1:18" x14ac:dyDescent="0.3">
      <c r="A18">
        <v>1976</v>
      </c>
      <c r="B18" s="1">
        <v>4784.7097270737349</v>
      </c>
      <c r="C18" s="1">
        <v>5.922639966E-7</v>
      </c>
      <c r="D18" s="1">
        <v>41.236426620207929</v>
      </c>
      <c r="E18" s="1">
        <f t="shared" si="0"/>
        <v>0.96211295660558005</v>
      </c>
      <c r="F18" s="1">
        <v>-0.54081496599951639</v>
      </c>
      <c r="G18" s="1">
        <f t="shared" si="1"/>
        <v>17.330474702941931</v>
      </c>
      <c r="H18" s="1">
        <f>Calculations!D18</f>
        <v>6.820245167978439</v>
      </c>
      <c r="I18" s="1">
        <v>10.510229534963493</v>
      </c>
      <c r="J18" s="1">
        <v>1.5029279226050964</v>
      </c>
      <c r="K18" s="1">
        <v>0.12950601308018561</v>
      </c>
      <c r="L18" s="1">
        <v>1.3734219095249107</v>
      </c>
      <c r="M18" s="1">
        <v>2.8903272727272727E-8</v>
      </c>
      <c r="N18" s="1">
        <v>8.2063860472958959E-9</v>
      </c>
      <c r="O18" s="1">
        <v>56.908333333333331</v>
      </c>
      <c r="P18" s="1">
        <v>3.8587878787878797E-12</v>
      </c>
      <c r="Q18" s="1">
        <v>8308.1</v>
      </c>
      <c r="R18" s="1">
        <f t="shared" si="2"/>
        <v>2.6759304961170682E-2</v>
      </c>
    </row>
    <row r="19" spans="1:18" x14ac:dyDescent="0.3">
      <c r="A19">
        <v>1977</v>
      </c>
      <c r="B19" s="1">
        <v>4900.3475685902131</v>
      </c>
      <c r="C19" s="1">
        <v>9.0564900640000004E-7</v>
      </c>
      <c r="D19" s="1">
        <v>42.652814441064933</v>
      </c>
      <c r="E19" s="1">
        <f t="shared" si="0"/>
        <v>1.7528611523395576</v>
      </c>
      <c r="F19" s="1">
        <v>-0.48173143861981155</v>
      </c>
      <c r="G19" s="1">
        <f t="shared" si="1"/>
        <v>18.849919670956094</v>
      </c>
      <c r="H19" s="1">
        <f>Calculations!D19</f>
        <v>8.7636075829366131</v>
      </c>
      <c r="I19" s="1">
        <v>10.086312088019481</v>
      </c>
      <c r="J19" s="1">
        <v>2.2345925909593691</v>
      </c>
      <c r="K19" s="1">
        <v>0.59569299534827092</v>
      </c>
      <c r="L19" s="1">
        <v>1.6388995956110981</v>
      </c>
      <c r="M19" s="1">
        <v>4.7215636363636367E-8</v>
      </c>
      <c r="N19" s="1">
        <v>1.1706640661941951E-8</v>
      </c>
      <c r="O19" s="1">
        <v>60.608333333333334</v>
      </c>
      <c r="P19" s="1">
        <v>5.1145454545454601E-12</v>
      </c>
      <c r="Q19" s="1">
        <v>12052.7</v>
      </c>
      <c r="R19" s="1">
        <f t="shared" si="2"/>
        <v>2.6479336362081052E-2</v>
      </c>
    </row>
    <row r="20" spans="1:18" x14ac:dyDescent="0.3">
      <c r="A20">
        <v>1978</v>
      </c>
      <c r="B20" s="1">
        <v>5025.0048643089349</v>
      </c>
      <c r="C20" s="1">
        <v>1.3187919855000002E-6</v>
      </c>
      <c r="D20" s="1">
        <v>38.735849193464816</v>
      </c>
      <c r="E20" s="1">
        <f t="shared" si="0"/>
        <v>3.5779898298503161</v>
      </c>
      <c r="F20" s="1">
        <v>0.99783602313501718</v>
      </c>
      <c r="G20" s="1">
        <f t="shared" si="1"/>
        <v>20.404754838396428</v>
      </c>
      <c r="H20" s="1">
        <f>Calculations!D20</f>
        <v>9.9875623191241054</v>
      </c>
      <c r="I20" s="1">
        <v>10.417192519272321</v>
      </c>
      <c r="J20" s="1">
        <v>2.5801538067152991</v>
      </c>
      <c r="K20" s="1">
        <v>0.71235146991572984</v>
      </c>
      <c r="L20" s="1">
        <v>1.8678023367995695</v>
      </c>
      <c r="M20" s="1">
        <v>7.0425090909090915E-8</v>
      </c>
      <c r="N20" s="1">
        <v>1.6241307335159732E-8</v>
      </c>
      <c r="O20" s="1">
        <v>65.233333333333334</v>
      </c>
      <c r="P20" s="1">
        <v>6.5345454545454496E-12</v>
      </c>
      <c r="Q20" s="1">
        <v>15661.400000000001</v>
      </c>
      <c r="R20" s="1">
        <f t="shared" si="2"/>
        <v>2.6246051073448833E-2</v>
      </c>
    </row>
    <row r="21" spans="1:18" x14ac:dyDescent="0.3">
      <c r="A21">
        <v>1979</v>
      </c>
      <c r="B21" s="1">
        <v>5242.5734593285288</v>
      </c>
      <c r="C21" s="1">
        <v>2.2032859325000001E-6</v>
      </c>
      <c r="D21" s="1">
        <v>53.919282944037477</v>
      </c>
      <c r="E21" s="1">
        <f t="shared" si="0"/>
        <v>4.0141669835458478</v>
      </c>
      <c r="F21" s="1">
        <v>1.130734328249392</v>
      </c>
      <c r="G21" s="1">
        <f>SUM(H21:I21)</f>
        <v>21.200231052110123</v>
      </c>
      <c r="H21" s="1">
        <f>Calculations!D21</f>
        <v>14.087700805709256</v>
      </c>
      <c r="I21" s="1">
        <v>7.1125302464008682</v>
      </c>
      <c r="J21" s="1">
        <v>2.8834326552964558</v>
      </c>
      <c r="K21" s="1">
        <v>1.2016669217445111</v>
      </c>
      <c r="L21" s="1">
        <v>1.6817657335519447</v>
      </c>
      <c r="M21" s="1">
        <v>1.3318072727272727E-7</v>
      </c>
      <c r="N21" s="1">
        <v>2.4998503789934196E-8</v>
      </c>
      <c r="O21" s="1">
        <v>72.575000000000003</v>
      </c>
      <c r="P21" s="1">
        <v>9.7466666666666604E-12</v>
      </c>
      <c r="Q21" s="1">
        <v>24346.400000000001</v>
      </c>
      <c r="R21" s="1">
        <f t="shared" si="2"/>
        <v>2.8296266819702928E-2</v>
      </c>
    </row>
    <row r="22" spans="1:18" x14ac:dyDescent="0.3">
      <c r="A22">
        <v>1980</v>
      </c>
      <c r="B22" s="1">
        <v>5593.8777846668099</v>
      </c>
      <c r="C22" s="1">
        <v>4.5029067992999999E-6</v>
      </c>
      <c r="D22" s="1">
        <v>100.2102503178541</v>
      </c>
      <c r="E22" s="1">
        <f t="shared" si="0"/>
        <v>4.3531292040996368</v>
      </c>
      <c r="F22" s="1">
        <v>2.4997458686205607</v>
      </c>
      <c r="G22" s="1">
        <f t="shared" si="1"/>
        <v>20.544564420544084</v>
      </c>
      <c r="H22" s="1">
        <f>Calculations!D22</f>
        <v>15.739895674306037</v>
      </c>
      <c r="I22" s="1">
        <v>4.8046687462380469</v>
      </c>
      <c r="J22" s="1">
        <v>1.8533833354790761</v>
      </c>
      <c r="K22" s="1">
        <v>0.92378692949802721</v>
      </c>
      <c r="L22" s="1">
        <v>0.92959640598104898</v>
      </c>
      <c r="M22" s="1">
        <v>2.1103745454545453E-7</v>
      </c>
      <c r="N22" s="1">
        <v>5.004956700349086E-8</v>
      </c>
      <c r="O22" s="1">
        <v>82.408333333333331</v>
      </c>
      <c r="P22" s="1">
        <v>1.9093939393939401E-11</v>
      </c>
      <c r="Q22" s="1">
        <v>30357.5</v>
      </c>
      <c r="R22" s="1">
        <f t="shared" si="2"/>
        <v>3.1438827874624257E-2</v>
      </c>
    </row>
    <row r="23" spans="1:18" x14ac:dyDescent="0.3">
      <c r="A23">
        <v>1981</v>
      </c>
      <c r="B23" s="1">
        <v>5232.2149915425734</v>
      </c>
      <c r="C23" s="1">
        <v>8.9207258224999992E-6</v>
      </c>
      <c r="D23" s="1">
        <v>109.87953562315053</v>
      </c>
      <c r="E23" s="1">
        <f t="shared" si="0"/>
        <v>6.1049397079787635</v>
      </c>
      <c r="F23" s="1">
        <v>1.4635312318829272</v>
      </c>
      <c r="G23" s="1">
        <f t="shared" si="1"/>
        <v>24.635117628721211</v>
      </c>
      <c r="H23" s="1">
        <f>Calculations!D23</f>
        <v>15.616705099639027</v>
      </c>
      <c r="I23" s="1">
        <v>9.0184125290821839</v>
      </c>
      <c r="J23" s="1">
        <v>4.6414084760958367</v>
      </c>
      <c r="K23" s="1">
        <v>3.3084509529252819</v>
      </c>
      <c r="L23" s="1">
        <v>1.3329575231705546</v>
      </c>
      <c r="M23" s="1">
        <v>3.5292181818181821E-7</v>
      </c>
      <c r="N23" s="1">
        <v>1.0504379881834011E-7</v>
      </c>
      <c r="O23" s="1">
        <v>90.924999999999997</v>
      </c>
      <c r="P23" s="1">
        <v>3.3695454545454603E-11</v>
      </c>
      <c r="Q23" s="1">
        <v>34281.5</v>
      </c>
      <c r="R23" s="1">
        <f t="shared" si="2"/>
        <v>2.9166492824996185E-2</v>
      </c>
    </row>
    <row r="24" spans="1:18" x14ac:dyDescent="0.3">
      <c r="A24">
        <v>1982</v>
      </c>
      <c r="B24" s="1">
        <v>5156.7576261673912</v>
      </c>
      <c r="C24" s="1">
        <v>1.8378559112600001E-5</v>
      </c>
      <c r="D24" s="1">
        <v>95.446923679681291</v>
      </c>
      <c r="E24" s="1">
        <f t="shared" si="0"/>
        <v>5.6045849705266821</v>
      </c>
      <c r="F24" s="1">
        <v>1.4912861777809872</v>
      </c>
      <c r="G24" s="1">
        <f t="shared" si="1"/>
        <v>32.131455799274377</v>
      </c>
      <c r="H24" s="1">
        <f>Calculations!D24</f>
        <v>19.887746048664532</v>
      </c>
      <c r="I24" s="1">
        <v>12.243709750609849</v>
      </c>
      <c r="J24" s="1">
        <v>4.1132987927456952</v>
      </c>
      <c r="K24" s="1">
        <v>3.1019405105492597</v>
      </c>
      <c r="L24" s="1">
        <v>1.0113582821964351</v>
      </c>
      <c r="M24" s="1">
        <v>7.0690909090909092E-7</v>
      </c>
      <c r="N24" s="1">
        <v>2.0530487326625447E-7</v>
      </c>
      <c r="O24" s="1">
        <v>96.5</v>
      </c>
      <c r="P24" s="1">
        <v>6.4953333333333299E-11</v>
      </c>
      <c r="Q24" s="1">
        <v>44618.526070154177</v>
      </c>
      <c r="R24" s="1">
        <f>P24*O24/N24</f>
        <v>3.0530189405381842E-2</v>
      </c>
    </row>
    <row r="25" spans="1:18" x14ac:dyDescent="0.3">
      <c r="A25">
        <v>1983</v>
      </c>
      <c r="B25" s="1">
        <v>4898.451412821787</v>
      </c>
      <c r="C25" s="1">
        <v>4.2639259338399994E-5</v>
      </c>
      <c r="D25" s="1">
        <v>154.48302442046821</v>
      </c>
      <c r="E25" s="1">
        <f t="shared" si="0"/>
        <v>4.4540087594358528</v>
      </c>
      <c r="F25" s="1">
        <v>1.096703626652265</v>
      </c>
      <c r="G25" s="1">
        <f t="shared" si="1"/>
        <v>40.835455128811759</v>
      </c>
      <c r="H25" s="1">
        <f>Calculations!D25</f>
        <v>25.159004739461587</v>
      </c>
      <c r="I25" s="1">
        <v>15.676450389350176</v>
      </c>
      <c r="J25" s="1">
        <v>3.3573051327835879</v>
      </c>
      <c r="K25" s="1">
        <v>2.857933175429491</v>
      </c>
      <c r="L25" s="1">
        <v>0.4993719573540969</v>
      </c>
      <c r="M25" s="1">
        <v>1.2709090909090909E-6</v>
      </c>
      <c r="N25" s="1">
        <v>5.2246605063893734E-7</v>
      </c>
      <c r="O25" s="1">
        <v>99.6</v>
      </c>
      <c r="P25" s="1">
        <v>2.08808181818182E-10</v>
      </c>
      <c r="Q25" s="1">
        <v>43386.547255393249</v>
      </c>
      <c r="R25" s="1">
        <f t="shared" ref="R25:R32" si="3">P25*O25/N25</f>
        <v>3.9806021623141584E-2</v>
      </c>
    </row>
    <row r="26" spans="1:18" x14ac:dyDescent="0.3">
      <c r="A26">
        <v>1984</v>
      </c>
      <c r="B26" s="1">
        <v>5054.187269333177</v>
      </c>
      <c r="C26" s="1">
        <v>1.403969726563E-4</v>
      </c>
      <c r="D26" s="1">
        <v>220.67523084684873</v>
      </c>
      <c r="E26" s="1">
        <f t="shared" si="0"/>
        <v>7.7249019266746615</v>
      </c>
      <c r="F26" s="1">
        <v>2.1824673069392566</v>
      </c>
      <c r="G26" s="1">
        <f t="shared" si="1"/>
        <v>41.890281469397145</v>
      </c>
      <c r="H26" s="1">
        <f>Calculations!D26</f>
        <v>23.506068277443141</v>
      </c>
      <c r="I26" s="1">
        <v>18.384213191954004</v>
      </c>
      <c r="J26" s="1">
        <v>5.5424346197354053</v>
      </c>
      <c r="K26" s="1">
        <v>4.2212147954644799</v>
      </c>
      <c r="L26" s="1">
        <v>1.3212198242709257</v>
      </c>
      <c r="M26" s="1">
        <v>4.6272727272727272E-6</v>
      </c>
      <c r="N26" s="1">
        <v>1.6754192136598764E-6</v>
      </c>
      <c r="O26" s="1">
        <v>103.88333333333334</v>
      </c>
      <c r="P26" s="1">
        <v>6.6867151515151504E-10</v>
      </c>
      <c r="Q26" s="1">
        <v>42784.094212567732</v>
      </c>
      <c r="R26" s="1">
        <f t="shared" si="3"/>
        <v>4.1460564217387329E-2</v>
      </c>
    </row>
    <row r="27" spans="1:18" x14ac:dyDescent="0.3">
      <c r="A27">
        <v>1985</v>
      </c>
      <c r="B27" s="1">
        <v>5337.8092285416951</v>
      </c>
      <c r="C27" s="1">
        <v>5.0273599243159993E-4</v>
      </c>
      <c r="D27" s="1">
        <v>225.52018181297646</v>
      </c>
      <c r="E27" s="1">
        <f t="shared" si="0"/>
        <v>12.43444417975007</v>
      </c>
      <c r="F27" s="1">
        <v>6.6460593715406144</v>
      </c>
      <c r="G27" s="1">
        <f>SUM(H27:I27)</f>
        <v>44.834865544864797</v>
      </c>
      <c r="H27" s="1">
        <f>Calculations!D27</f>
        <v>23.379969814916596</v>
      </c>
      <c r="I27" s="1">
        <v>21.454895729948198</v>
      </c>
      <c r="J27" s="1">
        <v>5.7883848082094556</v>
      </c>
      <c r="K27" s="1">
        <v>4.1356851459206814</v>
      </c>
      <c r="L27" s="1">
        <v>1.6526996622887742</v>
      </c>
      <c r="M27" s="1">
        <v>1.6533818181818184E-5</v>
      </c>
      <c r="N27" s="1">
        <v>5.4538276712867726E-6</v>
      </c>
      <c r="O27" s="1">
        <v>107.56666666666666</v>
      </c>
      <c r="P27" s="1">
        <v>2.2447742424242399E-9</v>
      </c>
      <c r="Q27" s="1">
        <v>44481.879335066493</v>
      </c>
      <c r="R27" s="1">
        <f t="shared" si="3"/>
        <v>4.4274021335147316E-2</v>
      </c>
    </row>
    <row r="28" spans="1:18" x14ac:dyDescent="0.3">
      <c r="A28">
        <v>1986</v>
      </c>
      <c r="B28" s="1">
        <v>5626.6943694405372</v>
      </c>
      <c r="C28" s="1">
        <v>1.3315694580078E-3</v>
      </c>
      <c r="D28" s="1">
        <v>142.25196121335347</v>
      </c>
      <c r="E28" s="1">
        <f t="shared" si="0"/>
        <v>10.213536124982888</v>
      </c>
      <c r="F28" s="1">
        <v>6.1022617567307682</v>
      </c>
      <c r="G28" s="1">
        <f t="shared" si="1"/>
        <v>40.476753332323952</v>
      </c>
      <c r="H28" s="1">
        <f>Calculations!D28</f>
        <v>18.718822770449947</v>
      </c>
      <c r="I28" s="1">
        <v>21.757930561874002</v>
      </c>
      <c r="J28" s="1">
        <v>4.1112743682521202</v>
      </c>
      <c r="K28" s="1">
        <v>3.5012008090109599</v>
      </c>
      <c r="L28" s="1">
        <v>0.6100735592411608</v>
      </c>
      <c r="M28" s="1">
        <v>6.5052727272727271E-5</v>
      </c>
      <c r="N28" s="1">
        <v>1.3212004495092165E-5</v>
      </c>
      <c r="O28" s="1">
        <v>109.60833333333333</v>
      </c>
      <c r="P28" s="1">
        <v>4.9399393939394003E-9</v>
      </c>
      <c r="Q28" s="1">
        <v>42144.851657688298</v>
      </c>
      <c r="R28" s="1">
        <f t="shared" si="3"/>
        <v>4.0982314526044013E-2</v>
      </c>
    </row>
    <row r="29" spans="1:18" x14ac:dyDescent="0.3">
      <c r="A29">
        <v>1987</v>
      </c>
      <c r="B29" s="1">
        <v>5716.216074021002</v>
      </c>
      <c r="C29" s="1">
        <v>4.1951098632813004E-3</v>
      </c>
      <c r="D29" s="1">
        <v>224.83101846581428</v>
      </c>
      <c r="E29" s="1">
        <f t="shared" si="0"/>
        <v>8.6916275922660144</v>
      </c>
      <c r="F29" s="1">
        <v>10.311983833308561</v>
      </c>
      <c r="G29" s="1">
        <f t="shared" si="1"/>
        <v>34.648794904295002</v>
      </c>
      <c r="H29" s="1">
        <f>Calculations!D29</f>
        <v>13.784930539964765</v>
      </c>
      <c r="I29" s="1">
        <v>20.863864364330233</v>
      </c>
      <c r="J29" s="1">
        <v>-1.6203562410425472</v>
      </c>
      <c r="K29" s="1">
        <v>1.6164572289876069</v>
      </c>
      <c r="L29" s="1">
        <v>-3.2368134700301541</v>
      </c>
      <c r="M29" s="1">
        <v>1.8310218181818183E-4</v>
      </c>
      <c r="N29" s="1">
        <v>4.2916688765664295E-5</v>
      </c>
      <c r="O29" s="1">
        <v>113.625</v>
      </c>
      <c r="P29" s="1">
        <v>1.41981818181818E-8</v>
      </c>
      <c r="Q29" s="1">
        <v>36304.236716989799</v>
      </c>
      <c r="R29" s="1">
        <f t="shared" si="3"/>
        <v>3.7590700855318786E-2</v>
      </c>
    </row>
    <row r="30" spans="1:18" x14ac:dyDescent="0.3">
      <c r="A30">
        <v>1988</v>
      </c>
      <c r="B30" s="1">
        <v>5611.3022850425605</v>
      </c>
      <c r="C30" s="1">
        <v>3.1477699218750002E-2</v>
      </c>
      <c r="D30" s="1">
        <v>684.62808827921822</v>
      </c>
      <c r="E30" s="1">
        <f t="shared" si="0"/>
        <v>1.356409324852978</v>
      </c>
      <c r="F30" s="1">
        <v>1.6871487517758093</v>
      </c>
      <c r="G30" s="1">
        <f t="shared" si="1"/>
        <v>23.313023446125307</v>
      </c>
      <c r="H30" s="1">
        <f>Calculations!D30</f>
        <v>8.4072517776966862</v>
      </c>
      <c r="I30" s="1">
        <v>14.905771668428621</v>
      </c>
      <c r="J30" s="1">
        <v>-0.3307394269228312</v>
      </c>
      <c r="K30" s="1">
        <v>2.7038305291378668</v>
      </c>
      <c r="L30" s="1">
        <v>-3.034569956060698</v>
      </c>
      <c r="M30" s="1">
        <v>1.3226007272727272E-3</v>
      </c>
      <c r="N30" s="1">
        <v>3.3673639457242277E-4</v>
      </c>
      <c r="O30" s="1">
        <v>118.25833333333334</v>
      </c>
      <c r="P30" s="1">
        <v>9.4938181818181795E-8</v>
      </c>
      <c r="Q30" s="1">
        <v>25955.413033102945</v>
      </c>
      <c r="R30" s="1">
        <f t="shared" si="3"/>
        <v>3.3341305936862374E-2</v>
      </c>
    </row>
    <row r="31" spans="1:18" x14ac:dyDescent="0.3">
      <c r="A31">
        <v>1989</v>
      </c>
      <c r="B31" s="1">
        <v>5697.0060130048869</v>
      </c>
      <c r="C31" s="1">
        <v>0.42559531</v>
      </c>
      <c r="D31" s="1">
        <v>1319.8712791104203</v>
      </c>
      <c r="E31" s="1">
        <f t="shared" si="0"/>
        <v>7.9861237864983146</v>
      </c>
      <c r="F31" s="1">
        <v>2.8893877752062598</v>
      </c>
      <c r="G31" s="1">
        <f t="shared" si="1"/>
        <v>22.096400518270293</v>
      </c>
      <c r="H31" s="1">
        <f>Calculations!D31</f>
        <v>8.0964143503599466</v>
      </c>
      <c r="I31" s="1">
        <v>13.999986167910347</v>
      </c>
      <c r="J31" s="1">
        <v>5.0967360112920552</v>
      </c>
      <c r="K31" s="1">
        <v>1.3381377692300758</v>
      </c>
      <c r="L31" s="1">
        <v>3.7585982420619795</v>
      </c>
      <c r="M31" s="1">
        <v>2.4522181818181818E-2</v>
      </c>
      <c r="N31" s="1">
        <v>4.7812233518441296E-3</v>
      </c>
      <c r="O31" s="1">
        <v>123.96666666666667</v>
      </c>
      <c r="P31" s="1">
        <v>1.0251515151515199E-6</v>
      </c>
      <c r="Q31" s="1">
        <v>33919.398361769978</v>
      </c>
      <c r="R31" s="1">
        <f t="shared" si="3"/>
        <v>2.6579937143618254E-2</v>
      </c>
    </row>
    <row r="32" spans="1:18" x14ac:dyDescent="0.3">
      <c r="A32">
        <v>1990</v>
      </c>
      <c r="B32" s="1">
        <v>5370.482223193143</v>
      </c>
      <c r="C32" s="1">
        <v>11.548794549999998</v>
      </c>
      <c r="D32" s="1">
        <v>2740.2294369785482</v>
      </c>
      <c r="E32" s="1">
        <f t="shared" si="0"/>
        <v>3.9825118824994621</v>
      </c>
      <c r="F32" s="1">
        <v>1.7743693109320833</v>
      </c>
      <c r="G32" s="1">
        <f t="shared" si="1"/>
        <v>11.096336149416157</v>
      </c>
      <c r="H32" s="1">
        <f>Calculations!D32</f>
        <v>1.029947716253834</v>
      </c>
      <c r="I32" s="1">
        <v>10.066388433162324</v>
      </c>
      <c r="J32" s="1">
        <v>2.2081425715673788</v>
      </c>
      <c r="K32" s="1">
        <v>0.5263886461710392</v>
      </c>
      <c r="L32" s="1">
        <v>1.6817539253963394</v>
      </c>
      <c r="M32" s="1">
        <v>0.58955309090909092</v>
      </c>
      <c r="N32" s="1">
        <v>0.13579771314526701</v>
      </c>
      <c r="O32" s="1">
        <v>130.65833333333333</v>
      </c>
      <c r="P32" s="1">
        <v>2.4694545454545501E-5</v>
      </c>
      <c r="Q32" s="1">
        <v>4868.8116809589737</v>
      </c>
      <c r="R32" s="1">
        <f t="shared" si="3"/>
        <v>2.3759959404203071E-2</v>
      </c>
    </row>
    <row r="33" spans="1:20" x14ac:dyDescent="0.3">
      <c r="A33">
        <v>1991</v>
      </c>
      <c r="B33" s="1">
        <v>5350.2889295142359</v>
      </c>
      <c r="C33" s="1">
        <v>60.286000000000001</v>
      </c>
      <c r="D33" s="1">
        <v>414.75183151078181</v>
      </c>
      <c r="E33" s="1">
        <f t="shared" si="0"/>
        <v>4.275439996897286</v>
      </c>
      <c r="F33" s="1">
        <v>4.1796680064848859</v>
      </c>
      <c r="G33" s="1">
        <f t="shared" si="1"/>
        <v>8.5565800166532018</v>
      </c>
      <c r="H33" s="1">
        <f>Calculations!D33</f>
        <v>3.1709944164589277</v>
      </c>
      <c r="I33" s="1">
        <v>5.3855856001942737</v>
      </c>
      <c r="J33" s="1">
        <v>9.5771990412400476E-2</v>
      </c>
      <c r="K33" s="1">
        <v>5.2776242091094772E-2</v>
      </c>
      <c r="L33" s="1">
        <v>4.2995748321305705E-2</v>
      </c>
      <c r="M33" s="1">
        <v>2.3062432727272726</v>
      </c>
      <c r="N33" s="1"/>
      <c r="O33" s="1"/>
      <c r="P33" s="1"/>
      <c r="Q33" s="1"/>
      <c r="R33" s="1"/>
      <c r="S33" s="9"/>
      <c r="T33" s="9"/>
    </row>
    <row r="34" spans="1:20" x14ac:dyDescent="0.3">
      <c r="A34">
        <v>1992</v>
      </c>
      <c r="B34" s="1">
        <v>5257.5889333185214</v>
      </c>
      <c r="C34" s="1">
        <v>640.9588</v>
      </c>
      <c r="D34" s="1">
        <v>991.35205845657174</v>
      </c>
      <c r="E34" s="1">
        <f t="shared" si="0"/>
        <v>5.8407192218520336</v>
      </c>
      <c r="F34" s="1">
        <v>3.7905641735017097</v>
      </c>
      <c r="G34" s="1">
        <f t="shared" si="1"/>
        <v>5.9149062801122234</v>
      </c>
      <c r="H34" s="1">
        <f>Calculations!D34</f>
        <v>-1.8550977443179097</v>
      </c>
      <c r="I34" s="1">
        <v>7.7700040244301327</v>
      </c>
      <c r="J34" s="1">
        <v>2.0501550483503239</v>
      </c>
      <c r="K34" s="1">
        <v>4.5269104076853195E-2</v>
      </c>
      <c r="L34" s="1">
        <v>2.0048859442734708</v>
      </c>
      <c r="M34" s="1">
        <v>25.16735818181818</v>
      </c>
      <c r="N34" s="1"/>
      <c r="O34" s="1"/>
      <c r="P34" s="1"/>
      <c r="Q34" s="1"/>
      <c r="R34" s="1"/>
      <c r="S34" s="9"/>
      <c r="T34" s="9"/>
    </row>
    <row r="35" spans="1:20" x14ac:dyDescent="0.3">
      <c r="A35">
        <v>1993</v>
      </c>
      <c r="B35" s="1">
        <v>5449.2172307059618</v>
      </c>
      <c r="C35" s="1">
        <v>14097.1142</v>
      </c>
      <c r="D35" s="1">
        <v>2103.3962368400244</v>
      </c>
      <c r="E35" s="1">
        <f t="shared" si="0"/>
        <v>-1.2168010342175162</v>
      </c>
      <c r="F35" s="1">
        <v>0.14986496618951495</v>
      </c>
      <c r="G35" s="1">
        <f t="shared" si="1"/>
        <v>0.19952531145678609</v>
      </c>
      <c r="H35" s="1">
        <f>Calculations!D35</f>
        <v>-5.28979647628611</v>
      </c>
      <c r="I35" s="1">
        <v>5.4893217877428961</v>
      </c>
      <c r="J35" s="1">
        <v>-1.3666660004070312</v>
      </c>
      <c r="K35" s="1">
        <v>-0.15113898352253308</v>
      </c>
      <c r="L35" s="1">
        <v>-1.215527016884498</v>
      </c>
      <c r="M35" s="1">
        <v>516.72908036363629</v>
      </c>
      <c r="N35" s="1"/>
      <c r="O35" s="1"/>
      <c r="P35" s="1"/>
      <c r="Q35" s="1"/>
      <c r="R35" s="1"/>
      <c r="S35" s="9"/>
      <c r="T35" s="9"/>
    </row>
    <row r="36" spans="1:20" x14ac:dyDescent="0.3">
      <c r="A36">
        <v>1994</v>
      </c>
      <c r="B36" s="1">
        <v>5698.6087891228153</v>
      </c>
      <c r="C36" s="1">
        <v>356801</v>
      </c>
      <c r="D36" s="1">
        <v>2406.8662665034153</v>
      </c>
      <c r="E36" s="1">
        <f t="shared" si="0"/>
        <v>-0.46568038363119418</v>
      </c>
      <c r="F36" s="1">
        <v>0.23980729560554287</v>
      </c>
      <c r="G36" s="1">
        <f>SUM(H36:I36)</f>
        <v>-8.5658980580923778</v>
      </c>
      <c r="H36" s="1">
        <f>Calculations!D36</f>
        <v>-8.6562497983836124</v>
      </c>
      <c r="I36" s="1">
        <v>9.0351740291234606E-2</v>
      </c>
      <c r="J36" s="1">
        <v>-0.70548767923673705</v>
      </c>
      <c r="K36" s="1">
        <v>-0.15292544887454518</v>
      </c>
      <c r="L36" s="1">
        <v>-0.55256223036219188</v>
      </c>
      <c r="M36" s="1">
        <v>17684.550999999999</v>
      </c>
      <c r="N36" s="1"/>
      <c r="O36" s="1"/>
      <c r="P36" s="1"/>
      <c r="Q36" s="1"/>
      <c r="R36" s="1"/>
      <c r="S36" s="9"/>
    </row>
    <row r="37" spans="1:20" x14ac:dyDescent="0.3">
      <c r="A37">
        <v>1995</v>
      </c>
      <c r="B37" s="1">
        <v>5855.2335191337761</v>
      </c>
      <c r="C37" s="1">
        <v>705991.55290000001</v>
      </c>
      <c r="D37" s="1">
        <v>67.457553362352172</v>
      </c>
      <c r="E37" s="1">
        <f t="shared" si="0"/>
        <v>2.1601047414626011</v>
      </c>
      <c r="F37" s="1">
        <v>-1.569645868443841</v>
      </c>
      <c r="G37" s="1">
        <f t="shared" si="1"/>
        <v>-5.6570581830568507</v>
      </c>
      <c r="H37" s="1">
        <f>Calculations!D37</f>
        <v>-10.733340504846915</v>
      </c>
      <c r="I37" s="1">
        <v>5.0762823217900639</v>
      </c>
      <c r="J37" s="1">
        <v>3.7297506099064419</v>
      </c>
      <c r="K37" s="1">
        <v>8.3347833076953981E-2</v>
      </c>
      <c r="L37" s="1">
        <v>3.646402776829488</v>
      </c>
      <c r="M37" s="1">
        <v>21681.591</v>
      </c>
      <c r="N37" s="1"/>
      <c r="O37" s="1"/>
      <c r="P37" s="1"/>
      <c r="Q37" s="1"/>
      <c r="R37" s="1"/>
      <c r="S37" s="9"/>
    </row>
    <row r="38" spans="1:20" x14ac:dyDescent="0.3">
      <c r="A38">
        <v>1996</v>
      </c>
      <c r="B38" s="1">
        <v>5887.5656849891111</v>
      </c>
      <c r="C38" s="1">
        <v>854763.6078</v>
      </c>
      <c r="D38" s="1">
        <v>11.095034334811464</v>
      </c>
      <c r="E38" s="1">
        <f t="shared" si="0"/>
        <v>0.96059586078877834</v>
      </c>
      <c r="F38" s="1">
        <v>-1.6617012331725516</v>
      </c>
      <c r="G38" s="1">
        <f t="shared" si="1"/>
        <v>-2.9957984971446496</v>
      </c>
      <c r="H38" s="1">
        <f>Calculations!D38</f>
        <v>-12.104445486680531</v>
      </c>
      <c r="I38" s="1">
        <v>9.108646989535881</v>
      </c>
      <c r="J38" s="1">
        <v>2.6222970939613299</v>
      </c>
      <c r="K38" s="1">
        <v>0.19734463710634245</v>
      </c>
      <c r="L38" s="1">
        <v>2.4249524568549874</v>
      </c>
      <c r="M38" s="1">
        <v>19795.697</v>
      </c>
      <c r="N38" s="1"/>
      <c r="O38" s="1"/>
      <c r="P38" s="1"/>
      <c r="Q38" s="1"/>
      <c r="R38" s="1"/>
      <c r="S38" s="9"/>
    </row>
    <row r="39" spans="1:20" x14ac:dyDescent="0.3">
      <c r="A39">
        <v>1997</v>
      </c>
      <c r="B39" s="1">
        <v>5972.7099475080358</v>
      </c>
      <c r="C39" s="1">
        <v>952089.19609999994</v>
      </c>
      <c r="D39" s="1">
        <v>7.9120619565794907</v>
      </c>
      <c r="E39" s="1">
        <f t="shared" si="0"/>
        <v>-7.207414807093393E-2</v>
      </c>
      <c r="F39" s="1">
        <v>-2.5319609144655795</v>
      </c>
      <c r="G39" s="1">
        <f t="shared" si="1"/>
        <v>-2.7938995816559302</v>
      </c>
      <c r="H39" s="1">
        <f>Calculations!D39</f>
        <v>-11.737706569310456</v>
      </c>
      <c r="I39" s="1">
        <v>8.9438069876545256</v>
      </c>
      <c r="J39" s="1">
        <v>2.4598867663946455</v>
      </c>
      <c r="K39" s="1">
        <v>0.12571029802595396</v>
      </c>
      <c r="L39" s="1">
        <v>2.3341764683686916</v>
      </c>
      <c r="M39" s="1">
        <v>31828.331999999999</v>
      </c>
      <c r="N39" s="1"/>
      <c r="O39" s="1"/>
      <c r="P39" s="1"/>
      <c r="Q39" s="1"/>
      <c r="R39" s="1"/>
      <c r="S39" s="9"/>
    </row>
    <row r="40" spans="1:20" x14ac:dyDescent="0.3">
      <c r="A40">
        <v>1998</v>
      </c>
      <c r="B40" s="1">
        <v>5871.9171094021376</v>
      </c>
      <c r="C40" s="1">
        <v>1002351.0192</v>
      </c>
      <c r="D40" s="1">
        <v>3.8872149186763609</v>
      </c>
      <c r="E40" s="1">
        <f t="shared" si="0"/>
        <v>3.4830129559472924</v>
      </c>
      <c r="F40" s="1">
        <v>-3.1462907156806166</v>
      </c>
      <c r="G40" s="1">
        <f t="shared" si="1"/>
        <v>1.6485250389123092</v>
      </c>
      <c r="H40" s="1">
        <f>Calculations!D40</f>
        <v>-10.092132919261077</v>
      </c>
      <c r="I40" s="1">
        <v>11.740657958173387</v>
      </c>
      <c r="J40" s="1">
        <v>6.629303671627909</v>
      </c>
      <c r="K40" s="1">
        <v>0.2308022729437238</v>
      </c>
      <c r="L40" s="1">
        <v>6.3985013986841857</v>
      </c>
      <c r="M40" s="1">
        <v>39184.377999999997</v>
      </c>
      <c r="N40" s="1"/>
      <c r="O40" s="1"/>
      <c r="P40" s="1"/>
      <c r="Q40" s="1"/>
      <c r="R40" s="1"/>
      <c r="S40" s="9"/>
    </row>
    <row r="41" spans="1:20" x14ac:dyDescent="0.3">
      <c r="A41">
        <v>1999</v>
      </c>
      <c r="B41" s="1">
        <v>5781.8046027637383</v>
      </c>
      <c r="C41" s="1">
        <v>1087710.4561000001</v>
      </c>
      <c r="D41" s="1">
        <v>11.319259008279795</v>
      </c>
      <c r="E41" s="1">
        <f t="shared" si="0"/>
        <v>-3.2895235227599509</v>
      </c>
      <c r="F41" s="1">
        <v>-4.5872925306873027</v>
      </c>
      <c r="G41" s="1">
        <f t="shared" si="1"/>
        <v>-1.7156595695200254</v>
      </c>
      <c r="H41" s="1">
        <f>Calculations!D41</f>
        <v>-8.3515888435782113</v>
      </c>
      <c r="I41" s="1">
        <v>6.6359292740581859</v>
      </c>
      <c r="J41" s="1">
        <v>1.2977690079273516</v>
      </c>
      <c r="K41" s="1">
        <v>0.48289419803521233</v>
      </c>
      <c r="L41" s="1">
        <v>0.81487480989213923</v>
      </c>
      <c r="M41" s="1">
        <v>48430.156999999999</v>
      </c>
      <c r="R41" s="9"/>
      <c r="S41" s="9"/>
    </row>
    <row r="42" spans="1:20" x14ac:dyDescent="0.3">
      <c r="A42">
        <v>2000</v>
      </c>
      <c r="B42" s="1">
        <v>5925.6569408418654</v>
      </c>
      <c r="C42" s="1">
        <v>1199092.0708999997</v>
      </c>
      <c r="D42" s="1">
        <v>13.771758173015893</v>
      </c>
      <c r="E42" s="1">
        <f t="shared" si="0"/>
        <v>-1.1273851806996438</v>
      </c>
      <c r="F42" s="1">
        <v>-3.015022528950325</v>
      </c>
      <c r="G42" s="1">
        <f t="shared" si="1"/>
        <v>-4.4743638550814415</v>
      </c>
      <c r="H42" s="1">
        <f>Calculations!D42</f>
        <v>-9.4974997539673609</v>
      </c>
      <c r="I42" s="1">
        <v>5.0231358988859194</v>
      </c>
      <c r="J42" s="1">
        <v>1.8876373482506812</v>
      </c>
      <c r="K42" s="1">
        <v>0.20475571829419389</v>
      </c>
      <c r="L42" s="1">
        <v>1.6828816299564873</v>
      </c>
      <c r="M42" s="1">
        <v>47686.213000000003</v>
      </c>
      <c r="R42" s="9"/>
      <c r="S42" s="9"/>
    </row>
    <row r="43" spans="1:20" x14ac:dyDescent="0.3">
      <c r="A43">
        <v>2001</v>
      </c>
      <c r="B43" s="1">
        <v>5915.3055385564412</v>
      </c>
      <c r="C43" s="1">
        <v>1315755.4678</v>
      </c>
      <c r="D43" s="1">
        <v>10.361050849119298</v>
      </c>
      <c r="E43" s="1">
        <f t="shared" si="0"/>
        <v>-1.5151762828218014</v>
      </c>
      <c r="F43" s="1">
        <v>-3.1315744776838352</v>
      </c>
      <c r="G43" s="1">
        <f t="shared" si="1"/>
        <v>-6.4899897172196521</v>
      </c>
      <c r="H43" s="1">
        <f>Calculations!D43</f>
        <v>-10.21692608905995</v>
      </c>
      <c r="I43" s="1">
        <v>3.7269363718402975</v>
      </c>
      <c r="J43" s="1">
        <v>1.6163981948620338</v>
      </c>
      <c r="K43" s="1">
        <v>0.26717771496260118</v>
      </c>
      <c r="L43" s="1">
        <v>1.3492204798994327</v>
      </c>
      <c r="M43" s="1">
        <v>46234.267</v>
      </c>
      <c r="R43" s="9"/>
      <c r="S43" s="9"/>
    </row>
    <row r="44" spans="1:20" x14ac:dyDescent="0.3">
      <c r="A44">
        <v>2002</v>
      </c>
      <c r="B44" s="1">
        <v>6016.5202399628197</v>
      </c>
      <c r="C44" s="1">
        <v>1488787.2552</v>
      </c>
      <c r="D44" s="1">
        <v>13.504447410412538</v>
      </c>
      <c r="E44" s="1">
        <f t="shared" si="0"/>
        <v>-6.8792045193108171</v>
      </c>
      <c r="F44" s="1">
        <v>-4.4794478636123012</v>
      </c>
      <c r="G44" s="1">
        <f t="shared" si="1"/>
        <v>-13.280242889938654</v>
      </c>
      <c r="H44" s="1">
        <f>Calculations!D44</f>
        <v>-8.3867056115327099</v>
      </c>
      <c r="I44" s="1">
        <v>-4.8935372784059439</v>
      </c>
      <c r="J44" s="1">
        <v>-2.3997566556985159</v>
      </c>
      <c r="K44" s="1">
        <v>0.55834184369968221</v>
      </c>
      <c r="L44" s="1">
        <v>-2.958098499398198</v>
      </c>
      <c r="M44" s="1">
        <v>73302.271999999997</v>
      </c>
      <c r="R44" s="9"/>
      <c r="S44" s="9"/>
    </row>
    <row r="45" spans="1:20" x14ac:dyDescent="0.3">
      <c r="A45">
        <v>2003</v>
      </c>
      <c r="B45" s="1">
        <v>6016.4106741103842</v>
      </c>
      <c r="C45" s="1">
        <v>1717950.3964</v>
      </c>
      <c r="D45" s="1">
        <v>22.797422492605737</v>
      </c>
      <c r="E45" s="1">
        <f t="shared" si="0"/>
        <v>1.0476969184558271</v>
      </c>
      <c r="F45" s="1">
        <v>-2.559013862633349</v>
      </c>
      <c r="G45" s="1">
        <f t="shared" si="1"/>
        <v>-11.646190126076011</v>
      </c>
      <c r="H45" s="1">
        <f>Calculations!D45</f>
        <v>-8.875555510758689</v>
      </c>
      <c r="I45" s="1">
        <v>-2.7706346153173222</v>
      </c>
      <c r="J45" s="1">
        <v>3.6067107810891761</v>
      </c>
      <c r="K45" s="1">
        <v>0.38936497028857042</v>
      </c>
      <c r="L45" s="1">
        <v>3.2173458108006057</v>
      </c>
      <c r="M45" s="1">
        <v>73219.135999999999</v>
      </c>
      <c r="R45" s="9"/>
      <c r="S45" s="9"/>
    </row>
    <row r="46" spans="1:20" x14ac:dyDescent="0.3">
      <c r="A46">
        <v>2004</v>
      </c>
      <c r="B46" s="1">
        <v>6298.1513634636531</v>
      </c>
      <c r="C46" s="1">
        <v>1957751.213</v>
      </c>
      <c r="D46" s="1">
        <v>9.4018735476929418</v>
      </c>
      <c r="E46" s="1">
        <f t="shared" si="0"/>
        <v>-3.1132148778792854</v>
      </c>
      <c r="F46" s="1">
        <v>-3.1756120977525155</v>
      </c>
      <c r="G46" s="1">
        <f t="shared" si="1"/>
        <v>-15.141908137905265</v>
      </c>
      <c r="H46" s="1">
        <f>Calculations!D46</f>
        <v>-10.49458598661424</v>
      </c>
      <c r="I46" s="1">
        <v>-4.6473221512910259</v>
      </c>
      <c r="J46" s="1">
        <v>6.2397219873229992E-2</v>
      </c>
      <c r="K46" s="1">
        <v>0.11250488246624463</v>
      </c>
      <c r="L46" s="1">
        <v>-5.0107662593014635E-2</v>
      </c>
      <c r="M46" s="1">
        <v>88732.676999999996</v>
      </c>
      <c r="R46" s="9"/>
      <c r="S46" s="9"/>
    </row>
    <row r="47" spans="1:20" x14ac:dyDescent="0.3">
      <c r="A47">
        <v>2005</v>
      </c>
      <c r="B47" s="1">
        <v>6436.7512398345552</v>
      </c>
      <c r="C47" s="1">
        <v>2170584.5</v>
      </c>
      <c r="D47" s="1">
        <v>5.9654899938740975</v>
      </c>
      <c r="E47" s="1">
        <f t="shared" si="0"/>
        <v>0.85760609800060994</v>
      </c>
      <c r="F47" s="1">
        <v>-3.4878004280116714</v>
      </c>
      <c r="G47" s="1">
        <f t="shared" si="1"/>
        <v>-14.565435652698671</v>
      </c>
      <c r="H47" s="1">
        <f>Calculations!D47</f>
        <v>-13.558875091300145</v>
      </c>
      <c r="I47" s="1">
        <v>-1.0065605613985262</v>
      </c>
      <c r="J47" s="1">
        <v>4.3454065260122814</v>
      </c>
      <c r="K47" s="1">
        <v>0.22254804441404596</v>
      </c>
      <c r="L47" s="1">
        <v>4.1228584815982359</v>
      </c>
      <c r="M47" s="1">
        <v>101247.235</v>
      </c>
      <c r="R47" s="9"/>
      <c r="S47" s="9"/>
    </row>
    <row r="48" spans="1:20" x14ac:dyDescent="0.3">
      <c r="A48">
        <v>2006</v>
      </c>
      <c r="B48" s="1">
        <v>6626.4426520504621</v>
      </c>
      <c r="C48" s="1">
        <v>2409449.94</v>
      </c>
      <c r="D48" s="1">
        <v>1.7250630904699806</v>
      </c>
      <c r="E48" s="1">
        <f t="shared" si="0"/>
        <v>-0.20240143620262607</v>
      </c>
      <c r="F48" s="1">
        <v>-3.1661227653559112</v>
      </c>
      <c r="G48" s="1">
        <f>SUM(H48:I48)</f>
        <v>-15.102209858938739</v>
      </c>
      <c r="H48" s="1">
        <f>Calculations!D48</f>
        <v>-17.0367220333756</v>
      </c>
      <c r="I48" s="1">
        <v>1.9345121744368612</v>
      </c>
      <c r="J48" s="1">
        <v>2.9637213291532851</v>
      </c>
      <c r="K48" s="1">
        <v>0.22084068811270285</v>
      </c>
      <c r="L48" s="1">
        <v>2.7428806410405824</v>
      </c>
      <c r="M48" s="1">
        <v>121102.001</v>
      </c>
      <c r="R48" s="9"/>
      <c r="S48" s="9"/>
    </row>
    <row r="49" spans="1:19" x14ac:dyDescent="0.3">
      <c r="A49">
        <v>2007</v>
      </c>
      <c r="B49" s="1">
        <v>6955.5618099696894</v>
      </c>
      <c r="C49" s="1">
        <v>2720262.93</v>
      </c>
      <c r="D49" s="1">
        <v>5.0817018584882572</v>
      </c>
      <c r="E49" s="1">
        <f t="shared" si="0"/>
        <v>-2.7021960497650932</v>
      </c>
      <c r="F49" s="1">
        <v>-3.2259698505933057</v>
      </c>
      <c r="G49" s="1">
        <f t="shared" si="1"/>
        <v>-18.461224347748662</v>
      </c>
      <c r="H49" s="1">
        <f>Calculations!D49</f>
        <v>-23.276372018198039</v>
      </c>
      <c r="I49" s="1">
        <v>4.8151476704493792</v>
      </c>
      <c r="J49" s="1">
        <v>0.52377380082821223</v>
      </c>
      <c r="K49" s="1">
        <v>0.35586103585978623</v>
      </c>
      <c r="L49" s="1">
        <v>0.16791276496842605</v>
      </c>
      <c r="M49" s="1">
        <v>146616.867</v>
      </c>
      <c r="R49" s="9"/>
      <c r="S49" s="9"/>
    </row>
    <row r="50" spans="1:19" x14ac:dyDescent="0.3">
      <c r="A50">
        <v>2008</v>
      </c>
      <c r="B50" s="1">
        <v>7226.513831964864</v>
      </c>
      <c r="C50" s="1">
        <v>3109803.1</v>
      </c>
      <c r="D50" s="1">
        <v>11.231781581467953</v>
      </c>
      <c r="E50" s="1">
        <f t="shared" si="0"/>
        <v>-2.6641865885008693</v>
      </c>
      <c r="F50" s="1">
        <v>-3.2865702679424862</v>
      </c>
      <c r="G50" s="1">
        <f t="shared" si="1"/>
        <v>-21.62102215856962</v>
      </c>
      <c r="H50" s="1">
        <f>Calculations!D50</f>
        <v>-24.742242761570058</v>
      </c>
      <c r="I50" s="1">
        <v>3.1212206030004372</v>
      </c>
      <c r="J50" s="1">
        <v>0.62238367944161699</v>
      </c>
      <c r="K50" s="1">
        <v>6.9967213539291473E-3</v>
      </c>
      <c r="L50" s="1">
        <v>0.61538695808768784</v>
      </c>
      <c r="M50" s="1">
        <v>147549.70499999999</v>
      </c>
      <c r="R50" s="9"/>
      <c r="S50" s="9"/>
    </row>
    <row r="51" spans="1:19" x14ac:dyDescent="0.3">
      <c r="A51">
        <v>2009</v>
      </c>
      <c r="B51" s="1">
        <v>7129.9652594458685</v>
      </c>
      <c r="C51" s="1">
        <v>3333039.35</v>
      </c>
      <c r="D51" s="1">
        <v>1.7913732706143985</v>
      </c>
      <c r="E51" s="1">
        <f t="shared" si="0"/>
        <v>3.3502116929388985</v>
      </c>
      <c r="F51" s="1">
        <v>-0.99035078323934522</v>
      </c>
      <c r="G51" s="1">
        <f t="shared" si="1"/>
        <v>-19.374426103947776</v>
      </c>
      <c r="H51" s="1">
        <f>Calculations!D51</f>
        <v>-25.526477705077255</v>
      </c>
      <c r="I51" s="1">
        <v>6.1520516011294788</v>
      </c>
      <c r="J51" s="1">
        <v>4.3405624761782438</v>
      </c>
      <c r="K51" s="1">
        <v>0.44495261158675403</v>
      </c>
      <c r="L51" s="1">
        <v>3.8956098645914894</v>
      </c>
      <c r="M51" s="1">
        <v>166072.83499999999</v>
      </c>
      <c r="R51" s="9"/>
      <c r="S51" s="9"/>
    </row>
    <row r="52" spans="1:19" x14ac:dyDescent="0.3">
      <c r="A52">
        <v>2010</v>
      </c>
      <c r="B52" s="1">
        <v>7571.7586283203036</v>
      </c>
      <c r="C52" s="1">
        <v>3885847</v>
      </c>
      <c r="D52" s="1">
        <v>5.5775565208612008</v>
      </c>
      <c r="E52" s="1">
        <f t="shared" si="0"/>
        <v>-2.5786424166217836</v>
      </c>
      <c r="F52" s="1">
        <v>-1.5689908379459234</v>
      </c>
      <c r="G52" s="1">
        <f t="shared" si="1"/>
        <v>-23.870268575731398</v>
      </c>
      <c r="H52" s="1">
        <f>Calculations!D52</f>
        <v>-26.985269582482221</v>
      </c>
      <c r="I52" s="1">
        <v>3.1150010067508243</v>
      </c>
      <c r="J52" s="1">
        <v>-1.00965157867586</v>
      </c>
      <c r="K52" s="1">
        <v>0.61710789209936345</v>
      </c>
      <c r="L52" s="1">
        <v>-1.6267594707752233</v>
      </c>
      <c r="M52" s="1">
        <v>206853.32199999999</v>
      </c>
      <c r="R52" s="9"/>
      <c r="S52" s="9"/>
    </row>
    <row r="53" spans="1:19" x14ac:dyDescent="0.3">
      <c r="A53">
        <v>2011</v>
      </c>
      <c r="B53" s="1">
        <v>7796.6916553225483</v>
      </c>
      <c r="C53" s="1">
        <v>4376382</v>
      </c>
      <c r="D53" s="1">
        <v>8.5217940762176561</v>
      </c>
      <c r="E53" s="1">
        <f t="shared" si="0"/>
        <v>0.17454099611904628</v>
      </c>
      <c r="F53" s="1">
        <v>-2.6312555500307875</v>
      </c>
      <c r="G53" s="1">
        <f t="shared" si="1"/>
        <v>-24.23423691057674</v>
      </c>
      <c r="H53" s="1">
        <f>Calculations!D53</f>
        <v>-29.024219205317983</v>
      </c>
      <c r="I53" s="1">
        <v>4.7899822947412423</v>
      </c>
      <c r="J53" s="1">
        <v>2.8057965461498338</v>
      </c>
      <c r="K53" s="1">
        <v>0.51124462855467456</v>
      </c>
      <c r="L53" s="1">
        <v>2.2945519175951592</v>
      </c>
      <c r="M53" s="1">
        <v>214235.31099999999</v>
      </c>
      <c r="R53" s="9"/>
      <c r="S53" s="9"/>
    </row>
    <row r="54" spans="1:19" x14ac:dyDescent="0.3">
      <c r="A54">
        <v>2012</v>
      </c>
      <c r="B54" s="1">
        <v>7872.6550580768617</v>
      </c>
      <c r="C54" s="1">
        <v>4814760</v>
      </c>
      <c r="D54" s="1">
        <v>5.9782050318084643</v>
      </c>
      <c r="E54" s="1">
        <f t="shared" si="0"/>
        <v>-1.0993351397694227</v>
      </c>
      <c r="F54" s="1">
        <v>-1.9613995981958297</v>
      </c>
      <c r="G54" s="1">
        <f t="shared" si="1"/>
        <v>-25.965934936667349</v>
      </c>
      <c r="H54" s="1">
        <f>Calculations!D54</f>
        <v>-29.15384969437617</v>
      </c>
      <c r="I54" s="1">
        <v>3.187914757708822</v>
      </c>
      <c r="J54" s="1">
        <v>0.862064458426407</v>
      </c>
      <c r="K54" s="1">
        <v>0.44893931060044956</v>
      </c>
      <c r="L54" s="1">
        <v>0.41312514782595749</v>
      </c>
      <c r="M54" s="1">
        <v>233371.45199999999</v>
      </c>
      <c r="R54" s="9"/>
      <c r="S54" s="9"/>
    </row>
    <row r="55" spans="1:19" x14ac:dyDescent="0.3">
      <c r="A55">
        <v>2013</v>
      </c>
      <c r="B55" s="1">
        <v>8036.7544712768704</v>
      </c>
      <c r="C55" s="1">
        <v>5331619</v>
      </c>
      <c r="D55" s="1">
        <v>6.082028377126238</v>
      </c>
      <c r="E55" s="1">
        <f t="shared" si="0"/>
        <v>1.2442966104698669</v>
      </c>
      <c r="F55" s="1">
        <v>-0.99803256370631999</v>
      </c>
      <c r="G55" s="1">
        <f t="shared" si="1"/>
        <v>-25.364640400799338</v>
      </c>
      <c r="H55" s="1">
        <f>Calculations!D55</f>
        <v>-28.823515199576569</v>
      </c>
      <c r="I55" s="1">
        <v>3.4588747987772299</v>
      </c>
      <c r="J55" s="1">
        <v>2.242329174176187</v>
      </c>
      <c r="K55" s="1">
        <v>0.40804584538742761</v>
      </c>
      <c r="L55" s="1">
        <v>1.8342833287887594</v>
      </c>
      <c r="M55" s="1">
        <v>249509.77799999999</v>
      </c>
      <c r="R55" s="9"/>
      <c r="S55" s="9"/>
    </row>
    <row r="56" spans="1:19" x14ac:dyDescent="0.3">
      <c r="A56">
        <v>2014</v>
      </c>
      <c r="B56" s="1">
        <v>8007.880088732848</v>
      </c>
      <c r="C56" s="1">
        <v>5778953</v>
      </c>
      <c r="D56" s="1">
        <v>5.3611021449348959</v>
      </c>
      <c r="E56" s="1">
        <f t="shared" si="0"/>
        <v>3.9799268889040658</v>
      </c>
      <c r="F56" s="1">
        <v>-0.41810024636530241</v>
      </c>
      <c r="G56" s="1">
        <f t="shared" si="1"/>
        <v>-20.412652773861176</v>
      </c>
      <c r="H56" s="1">
        <f>Calculations!D56</f>
        <v>-28.531493253310835</v>
      </c>
      <c r="I56" s="1">
        <v>8.1188404794496591</v>
      </c>
      <c r="J56" s="1">
        <v>4.3980271352693681</v>
      </c>
      <c r="K56" s="1">
        <v>-7.3071779303638437E-2</v>
      </c>
      <c r="L56" s="1">
        <v>4.4710989145730062</v>
      </c>
      <c r="M56" s="1">
        <v>263528.51699999999</v>
      </c>
      <c r="R56" s="9"/>
      <c r="S56" s="9"/>
    </row>
    <row r="57" spans="1:19" x14ac:dyDescent="0.3">
      <c r="A57">
        <v>2015</v>
      </c>
      <c r="B57" s="1">
        <v>7642.4059380912249</v>
      </c>
      <c r="C57" s="1">
        <v>5995787</v>
      </c>
      <c r="D57" s="1">
        <v>6.9010470605744159</v>
      </c>
      <c r="E57" s="1">
        <f t="shared" si="0"/>
        <v>2.5136321844362377</v>
      </c>
      <c r="F57" s="1">
        <v>-2.303832107514094</v>
      </c>
      <c r="G57" s="1">
        <f t="shared" si="1"/>
        <v>-13.234243400088674</v>
      </c>
      <c r="H57" s="1">
        <f>Calculations!D57</f>
        <v>-29.001944259896767</v>
      </c>
      <c r="I57" s="1">
        <v>15.767700859808093</v>
      </c>
      <c r="J57" s="1">
        <v>4.8174642919503317</v>
      </c>
      <c r="K57" s="1">
        <v>-0.48656393607306347</v>
      </c>
      <c r="L57" s="1">
        <v>5.3040282280233955</v>
      </c>
      <c r="M57" s="1">
        <v>255288.92199999999</v>
      </c>
      <c r="R57" s="9"/>
      <c r="S57" s="9"/>
    </row>
    <row r="58" spans="1:19" x14ac:dyDescent="0.3">
      <c r="A58">
        <v>2016</v>
      </c>
      <c r="B58" s="1">
        <v>7434.317565639335</v>
      </c>
      <c r="C58" s="1">
        <v>6259227.7899000011</v>
      </c>
      <c r="D58" s="1">
        <v>10.190402551320179</v>
      </c>
      <c r="E58" s="1">
        <f t="shared" si="0"/>
        <v>4.0839936240715611</v>
      </c>
      <c r="F58" s="1">
        <v>1.79892336523583E-2</v>
      </c>
      <c r="G58" s="1">
        <f t="shared" si="1"/>
        <v>-7.0017858923780913</v>
      </c>
      <c r="H58" s="1">
        <f>Calculations!D58</f>
        <v>-29.052889420460541</v>
      </c>
      <c r="I58" s="1">
        <v>22.05110352808245</v>
      </c>
      <c r="J58" s="1">
        <v>4.0660043904192031</v>
      </c>
      <c r="K58" s="1">
        <v>7.6564287593457264E-2</v>
      </c>
      <c r="L58" s="1">
        <v>3.9894401028257462</v>
      </c>
      <c r="M58" s="1">
        <v>270287.14600000001</v>
      </c>
      <c r="R58" s="9"/>
      <c r="S58" s="9"/>
    </row>
    <row r="59" spans="1:19" x14ac:dyDescent="0.3">
      <c r="A59">
        <v>2017</v>
      </c>
      <c r="B59" s="1"/>
      <c r="C59" s="1">
        <v>6559940.2598000001</v>
      </c>
      <c r="D59" s="1"/>
      <c r="E59" s="1">
        <f t="shared" si="0"/>
        <v>6.4612868367082372</v>
      </c>
      <c r="F59" s="1">
        <v>0</v>
      </c>
      <c r="G59" s="1">
        <f t="shared" si="1"/>
        <v>0.55873702274464776</v>
      </c>
      <c r="H59" s="1">
        <f>Calculations!D59</f>
        <v>-29.140557489448749</v>
      </c>
      <c r="I59" s="1">
        <v>29.699294512193397</v>
      </c>
      <c r="J59" s="1">
        <v>6.4612868367082372</v>
      </c>
      <c r="K59" s="1">
        <v>0.41141354531680552</v>
      </c>
      <c r="L59" s="1">
        <v>6.0498732913914317</v>
      </c>
      <c r="M59" s="1">
        <v>296755.45600000001</v>
      </c>
      <c r="R59" s="9"/>
      <c r="S59" s="9"/>
    </row>
    <row r="60" spans="1:19" x14ac:dyDescent="0.3">
      <c r="M60" s="1"/>
    </row>
    <row r="61" spans="1:19" x14ac:dyDescent="0.3">
      <c r="M61" s="1"/>
    </row>
    <row r="62" spans="1:19" x14ac:dyDescent="0.3">
      <c r="M62" s="1"/>
    </row>
    <row r="63" spans="1:19" x14ac:dyDescent="0.3">
      <c r="M63" s="1"/>
    </row>
    <row r="64" spans="1:19" x14ac:dyDescent="0.3">
      <c r="M64" s="1"/>
    </row>
    <row r="65" spans="13:13" x14ac:dyDescent="0.3">
      <c r="M65" s="1"/>
    </row>
    <row r="66" spans="13:13" x14ac:dyDescent="0.3">
      <c r="M66" s="1"/>
    </row>
    <row r="67" spans="13:13" x14ac:dyDescent="0.3">
      <c r="M67" s="1"/>
    </row>
    <row r="68" spans="13:13" x14ac:dyDescent="0.3">
      <c r="M6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DD6A-6FB6-4820-9161-2E5785179E3D}">
  <dimension ref="A1:U59"/>
  <sheetViews>
    <sheetView zoomScale="85" zoomScaleNormal="85" workbookViewId="0">
      <selection activeCell="I54" sqref="I54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9.6640625" bestFit="1" customWidth="1"/>
    <col min="4" max="4" width="12.109375" bestFit="1" customWidth="1"/>
    <col min="5" max="5" width="19.109375" bestFit="1" customWidth="1"/>
    <col min="6" max="6" width="23.88671875" bestFit="1" customWidth="1"/>
    <col min="7" max="7" width="19.109375" bestFit="1" customWidth="1"/>
    <col min="8" max="8" width="8.33203125" bestFit="1" customWidth="1"/>
    <col min="9" max="9" width="24.33203125" bestFit="1" customWidth="1"/>
    <col min="10" max="10" width="10.77734375" customWidth="1"/>
    <col min="11" max="11" width="23" bestFit="1" customWidth="1"/>
    <col min="12" max="12" width="22.21875" bestFit="1" customWidth="1"/>
    <col min="13" max="13" width="12.6640625" bestFit="1" customWidth="1"/>
  </cols>
  <sheetData>
    <row r="1" spans="1:21" x14ac:dyDescent="0.3">
      <c r="A1" s="2" t="s">
        <v>0</v>
      </c>
      <c r="B1" t="s">
        <v>36</v>
      </c>
      <c r="C1" t="s">
        <v>48</v>
      </c>
      <c r="D1" t="s">
        <v>49</v>
      </c>
      <c r="E1" t="s">
        <v>37</v>
      </c>
      <c r="F1" t="s">
        <v>13</v>
      </c>
      <c r="G1" t="s">
        <v>41</v>
      </c>
      <c r="H1" t="s">
        <v>39</v>
      </c>
      <c r="I1" s="5" t="s">
        <v>40</v>
      </c>
      <c r="J1" s="5" t="s">
        <v>38</v>
      </c>
      <c r="K1" t="s">
        <v>10</v>
      </c>
      <c r="L1" t="s">
        <v>9</v>
      </c>
      <c r="M1" t="s">
        <v>4</v>
      </c>
    </row>
    <row r="2" spans="1:21" x14ac:dyDescent="0.3">
      <c r="A2">
        <v>1960</v>
      </c>
      <c r="B2" s="3">
        <f>-0.146269923546462/100</f>
        <v>-1.4626992354646201E-3</v>
      </c>
      <c r="C2" s="3">
        <f>Data!Q2/Data!O2/Calculations!H2</f>
        <v>0</v>
      </c>
      <c r="D2" s="3"/>
      <c r="E2" s="3"/>
      <c r="F2" s="3">
        <v>7.3554195547427941E-11</v>
      </c>
      <c r="G2" s="3">
        <v>6.3224858078534184E-11</v>
      </c>
      <c r="H2" s="3">
        <v>17.657487141479869</v>
      </c>
      <c r="I2" s="3">
        <v>-4.8170325588470786E-3</v>
      </c>
      <c r="J2" s="3">
        <v>3.0418985230373181E-2</v>
      </c>
      <c r="K2" s="3">
        <f>Data!L2/100</f>
        <v>3.2898183458322339E-3</v>
      </c>
      <c r="L2" s="3">
        <f>Data!H2/100</f>
        <v>0</v>
      </c>
      <c r="M2" s="3">
        <f>Data!F2/100</f>
        <v>1.1400360604369426E-3</v>
      </c>
      <c r="O2" s="6"/>
      <c r="P2" s="6"/>
      <c r="Q2" s="6"/>
      <c r="R2" s="6"/>
      <c r="S2" s="6"/>
      <c r="T2" s="6"/>
      <c r="U2" s="6"/>
    </row>
    <row r="3" spans="1:21" x14ac:dyDescent="0.3">
      <c r="A3">
        <v>1961</v>
      </c>
      <c r="B3" s="3">
        <f>(Data!I3-Data!I2)/100</f>
        <v>-1.0541986623415686E-3</v>
      </c>
      <c r="C3" s="3">
        <f>Data!Q3/Data!O3/Calculations!H3</f>
        <v>0</v>
      </c>
      <c r="D3" s="3"/>
      <c r="E3" s="3"/>
      <c r="F3" s="3">
        <v>1.1047443081013961E-10</v>
      </c>
      <c r="G3" s="3">
        <v>8.6755120355430779E-11</v>
      </c>
      <c r="H3" s="3">
        <v>19.176031035647139</v>
      </c>
      <c r="I3" s="3">
        <f>Data!M3/(F3*H3)-Data!M2/(F2*H2)</f>
        <v>-6.4679336674912796E-3</v>
      </c>
      <c r="J3" s="3">
        <f>(Data!M3-Data!M2)/(G3*H3)-I3</f>
        <v>3.9823475458608273E-2</v>
      </c>
      <c r="K3" s="3">
        <f>Data!L3/100</f>
        <v>3.0164251423159543E-3</v>
      </c>
      <c r="L3" s="3">
        <f>Data!H3/100</f>
        <v>0</v>
      </c>
      <c r="M3" s="3">
        <f>Data!F3/100</f>
        <v>2.5727046322506428E-2</v>
      </c>
    </row>
    <row r="4" spans="1:21" x14ac:dyDescent="0.3">
      <c r="A4">
        <v>1962</v>
      </c>
      <c r="B4" s="3">
        <f>(Data!I4-Data!I3)/100</f>
        <v>8.0627668831458499E-4</v>
      </c>
      <c r="C4" s="3">
        <f>Data!Q4/Data!O4/Calculations!H4</f>
        <v>0</v>
      </c>
      <c r="D4" s="3"/>
      <c r="E4" s="3"/>
      <c r="F4" s="3">
        <v>1.7023311973837128E-10</v>
      </c>
      <c r="G4" s="3">
        <v>1.3175202988860897E-10</v>
      </c>
      <c r="H4" s="3">
        <v>20.441649083999852</v>
      </c>
      <c r="I4" s="3">
        <f>Data!M4/(F4*H4)-Data!M3/(F3*H3)</f>
        <v>2.5792328131763465E-3</v>
      </c>
      <c r="J4" s="3">
        <f>(Data!M4-Data!M3)/(G4*H4)-I4</f>
        <v>4.0154199546439485E-2</v>
      </c>
      <c r="K4" s="3">
        <f>Data!L4/100</f>
        <v>3.8345323191566806E-3</v>
      </c>
      <c r="L4" s="3">
        <f>Data!H4/100</f>
        <v>0</v>
      </c>
      <c r="M4" s="3">
        <f>Data!F4/100</f>
        <v>4.2503900495440769E-2</v>
      </c>
    </row>
    <row r="5" spans="1:21" x14ac:dyDescent="0.3">
      <c r="A5">
        <v>1963</v>
      </c>
      <c r="B5" s="3">
        <f>(Data!I5-Data!I4)/100</f>
        <v>-1.5184481273769785E-4</v>
      </c>
      <c r="C5" s="3">
        <f>Data!Q5/Data!O5/Calculations!H5</f>
        <v>0</v>
      </c>
      <c r="D5" s="3"/>
      <c r="E5" s="3"/>
      <c r="F5" s="3">
        <v>3.0980486612498069E-10</v>
      </c>
      <c r="G5" s="3">
        <v>2.2900229358893715E-10</v>
      </c>
      <c r="H5" s="3">
        <v>20.564298978503853</v>
      </c>
      <c r="I5" s="3">
        <f>Data!M5/(F5*H5)-Data!M4/(F4*H4)</f>
        <v>-2.4040229062246427E-3</v>
      </c>
      <c r="J5" s="3">
        <f>(Data!M5-Data!M4)/(G5*H5)-I5</f>
        <v>4.8587578683134007E-2</v>
      </c>
      <c r="K5" s="3">
        <f>Data!L5/100</f>
        <v>3.2894490488151475E-3</v>
      </c>
      <c r="L5" s="3">
        <f>Data!H5/100</f>
        <v>0</v>
      </c>
      <c r="M5" s="3">
        <f>Data!F5/100</f>
        <v>3.4871248601993303E-2</v>
      </c>
    </row>
    <row r="6" spans="1:21" x14ac:dyDescent="0.3">
      <c r="A6">
        <v>1964</v>
      </c>
      <c r="B6" s="3">
        <f>(Data!I6-Data!I5)/100</f>
        <v>2.5979274465399386E-3</v>
      </c>
      <c r="C6" s="3">
        <f>Data!Q6/Data!O6/Calculations!H6</f>
        <v>0</v>
      </c>
      <c r="D6" s="3"/>
      <c r="E6" s="3"/>
      <c r="F6" s="3">
        <v>5.7769790829563041E-10</v>
      </c>
      <c r="G6" s="3">
        <v>4.3659671692843668E-10</v>
      </c>
      <c r="H6" s="3">
        <v>21.263485143772986</v>
      </c>
      <c r="I6" s="3">
        <f>Data!M6/(F6*H6)-Data!M5/(F5*H5)</f>
        <v>-9.6597328761601764E-3</v>
      </c>
      <c r="J6" s="3">
        <f>(Data!M6-Data!M5)/(G6*H6)-I6</f>
        <v>4.6636112487067519E-2</v>
      </c>
      <c r="K6" s="3">
        <f>Data!L6/100</f>
        <v>1.3082744480977806E-3</v>
      </c>
      <c r="L6" s="3">
        <f>Data!H6/100</f>
        <v>0</v>
      </c>
      <c r="M6" s="3">
        <f>Data!F6/100</f>
        <v>3.9487169794232696E-2</v>
      </c>
    </row>
    <row r="7" spans="1:21" x14ac:dyDescent="0.3">
      <c r="A7">
        <v>1965</v>
      </c>
      <c r="B7" s="3">
        <f>(Data!I7-Data!I6)/100</f>
        <v>7.0257245709946185E-3</v>
      </c>
      <c r="C7" s="3">
        <f>Data!Q7/Data!O7/Calculations!H7</f>
        <v>0</v>
      </c>
      <c r="D7" s="3"/>
      <c r="E7" s="3"/>
      <c r="F7" s="3">
        <v>7.8598978938483838E-10</v>
      </c>
      <c r="G7" s="3">
        <v>6.8586770620964033E-10</v>
      </c>
      <c r="H7" s="3">
        <v>21.773808787223537</v>
      </c>
      <c r="I7" s="3">
        <f>Data!M7/(F7*H7)-Data!M6/(F6*H6)</f>
        <v>1.3214643689152955E-2</v>
      </c>
      <c r="J7" s="3">
        <f>(Data!M7-Data!M6)/(G7*H7)-I7</f>
        <v>2.4071960210814869E-2</v>
      </c>
      <c r="K7" s="3">
        <f>Data!L7/100</f>
        <v>1.8822271804790139E-3</v>
      </c>
      <c r="L7" s="3">
        <f>Data!H7/100</f>
        <v>0</v>
      </c>
      <c r="M7" s="3">
        <f>Data!F7/100</f>
        <v>6.573588302982139E-2</v>
      </c>
    </row>
    <row r="8" spans="1:21" x14ac:dyDescent="0.3">
      <c r="A8">
        <v>1966</v>
      </c>
      <c r="B8" s="3">
        <f>(Data!I8-Data!I7)/100</f>
        <v>6.5563106757430588E-3</v>
      </c>
      <c r="C8" s="3">
        <f>Data!Q8/Data!O8/Calculations!H8</f>
        <v>0</v>
      </c>
      <c r="D8" s="3"/>
      <c r="E8" s="3"/>
      <c r="F8" s="3">
        <v>1.0770246784670702E-9</v>
      </c>
      <c r="G8" s="3">
        <v>9.4963521374154698E-10</v>
      </c>
      <c r="H8" s="3">
        <v>23.232653975967512</v>
      </c>
      <c r="I8" s="3">
        <f>Data!M8/(F8*H8)-Data!M7/(F7*H7)</f>
        <v>-1.248584111788871E-2</v>
      </c>
      <c r="J8" s="3">
        <f>(Data!M8-Data!M7)/(G8*H8)-I8</f>
        <v>2.7601544635951519E-2</v>
      </c>
      <c r="K8" s="3">
        <f>Data!L8/100</f>
        <v>1.2076778526889779E-3</v>
      </c>
      <c r="L8" s="3">
        <f>Data!H8/100</f>
        <v>0</v>
      </c>
      <c r="M8" s="3">
        <f>Data!F8/100</f>
        <v>-1.725413448318088E-3</v>
      </c>
    </row>
    <row r="9" spans="1:21" x14ac:dyDescent="0.3">
      <c r="A9">
        <v>1967</v>
      </c>
      <c r="B9" s="3">
        <f>(Data!I9-Data!I8)/100</f>
        <v>7.4020183451721433E-3</v>
      </c>
      <c r="C9" s="3">
        <f>Data!Q9/Data!O9/Calculations!H9</f>
        <v>0</v>
      </c>
      <c r="D9" s="3"/>
      <c r="E9" s="3"/>
      <c r="F9" s="3">
        <v>1.3388918286165586E-9</v>
      </c>
      <c r="G9" s="3">
        <v>1.2210649779499354E-9</v>
      </c>
      <c r="H9" s="3">
        <v>24.208425442958148</v>
      </c>
      <c r="I9" s="3">
        <f>Data!M9/(F9*H9)-Data!M8/(F8*H8)</f>
        <v>-8.0661378030223718E-4</v>
      </c>
      <c r="J9" s="3">
        <f>(Data!M9-Data!M8)/(G9*H9)-I9</f>
        <v>1.722065326892467E-2</v>
      </c>
      <c r="K9" s="3">
        <f>Data!L9/100</f>
        <v>2.9785064865103083E-3</v>
      </c>
      <c r="L9" s="3">
        <f>Data!H9/100</f>
        <v>0</v>
      </c>
      <c r="M9" s="3">
        <f>Data!F9/100</f>
        <v>3.7308336288626398E-2</v>
      </c>
    </row>
    <row r="10" spans="1:21" x14ac:dyDescent="0.3">
      <c r="A10">
        <v>1968</v>
      </c>
      <c r="B10" s="3">
        <f>(Data!I10-Data!I9)/100</f>
        <v>6.0653483697365208E-3</v>
      </c>
      <c r="C10" s="3">
        <f>Data!Q10/Data!O10/Calculations!H10</f>
        <v>0</v>
      </c>
      <c r="D10" s="3"/>
      <c r="E10" s="3"/>
      <c r="F10" s="3">
        <v>1.6671161431704488E-9</v>
      </c>
      <c r="G10" s="3">
        <v>1.5170090266929033E-9</v>
      </c>
      <c r="H10" s="3">
        <v>26.58085113636805</v>
      </c>
      <c r="I10" s="3">
        <f>Data!M10/(F10*H10)-Data!M9/(F9*H9)</f>
        <v>2.3440365656057227E-3</v>
      </c>
      <c r="J10" s="3">
        <f>(Data!M10-Data!M9)/(G10*H10)-I10</f>
        <v>2.041469144865575E-2</v>
      </c>
      <c r="K10" s="3">
        <f>Data!L10/100</f>
        <v>3.3880382700049801E-3</v>
      </c>
      <c r="L10" s="3">
        <f>Data!H10/100</f>
        <v>0</v>
      </c>
      <c r="M10" s="3">
        <f>Data!F10/100</f>
        <v>3.7864399895761971E-4</v>
      </c>
    </row>
    <row r="11" spans="1:21" x14ac:dyDescent="0.3">
      <c r="A11">
        <v>1969</v>
      </c>
      <c r="B11" s="3">
        <f>(Data!I11-Data!I10)/100</f>
        <v>9.6235162139632451E-3</v>
      </c>
      <c r="C11" s="3">
        <f>Data!Q11/Data!O11/Calculations!H11</f>
        <v>0</v>
      </c>
      <c r="D11" s="3"/>
      <c r="E11" s="3"/>
      <c r="F11" s="3">
        <v>1.9846888264206146E-9</v>
      </c>
      <c r="G11" s="3">
        <v>1.8225511160643025E-9</v>
      </c>
      <c r="H11" s="3">
        <v>29.106031994323015</v>
      </c>
      <c r="I11" s="3">
        <f>Data!M11/(F11*H11)-Data!M10/(F10*H10)</f>
        <v>-3.7553366938880978E-3</v>
      </c>
      <c r="J11" s="3">
        <f>(Data!M11-Data!M10)/(G11*H11)-I11</f>
        <v>1.7603030588786456E-2</v>
      </c>
      <c r="K11" s="3">
        <f>Data!L11/100</f>
        <v>5.8215094526356927E-3</v>
      </c>
      <c r="L11" s="3">
        <f>Data!H11/100</f>
        <v>0</v>
      </c>
      <c r="M11" s="3">
        <f>Data!F11/100</f>
        <v>3.38931305033561E-2</v>
      </c>
    </row>
    <row r="12" spans="1:21" x14ac:dyDescent="0.3">
      <c r="A12">
        <v>1970</v>
      </c>
      <c r="B12" s="3">
        <f>(Data!I12-Data!I11)/100</f>
        <v>1.0375281344346661E-2</v>
      </c>
      <c r="C12" s="3">
        <f>Data!Q12/Data!O12/Calculations!H12</f>
        <v>0</v>
      </c>
      <c r="D12" s="3"/>
      <c r="E12" s="3"/>
      <c r="F12" s="3">
        <v>2.3711757090528412E-9</v>
      </c>
      <c r="G12" s="3">
        <v>2.1768838417137708E-9</v>
      </c>
      <c r="H12" s="3">
        <v>32.13305932173261</v>
      </c>
      <c r="I12" s="3">
        <f>Data!M12/(F12*H12)-Data!M11/(F11*H11)</f>
        <v>-7.9795422468868504E-3</v>
      </c>
      <c r="J12" s="3">
        <f>(Data!M12-Data!M11)/(G12*H12)-I12</f>
        <v>1.6930359248178942E-2</v>
      </c>
      <c r="K12" s="3">
        <f>Data!L12/100</f>
        <v>6.6002725154787802E-3</v>
      </c>
      <c r="L12" s="3">
        <f>Data!H12/100</f>
        <v>0</v>
      </c>
      <c r="M12" s="3">
        <f>Data!F12/100</f>
        <v>-6.9968771664688408E-3</v>
      </c>
    </row>
    <row r="13" spans="1:21" x14ac:dyDescent="0.3">
      <c r="A13">
        <v>1971</v>
      </c>
      <c r="B13" s="3">
        <f>(Data!I13-Data!I12)/100</f>
        <v>1.3140908407206454E-3</v>
      </c>
      <c r="C13" s="3">
        <f>Data!Q13/Data!O13/Calculations!H13</f>
        <v>0</v>
      </c>
      <c r="D13" s="3"/>
      <c r="E13" s="3"/>
      <c r="F13" s="3">
        <v>2.8335394302643664E-9</v>
      </c>
      <c r="G13" s="3">
        <v>2.6191481988055291E-9</v>
      </c>
      <c r="H13" s="3">
        <v>35.764095025088395</v>
      </c>
      <c r="I13" s="3">
        <f>Data!M13/(F13*H13)-Data!M12/(F12*H12)</f>
        <v>5.8320034414999916E-4</v>
      </c>
      <c r="J13" s="3">
        <f>(Data!M13-Data!M12)/(G13*H13)-I13</f>
        <v>1.5884412855283404E-2</v>
      </c>
      <c r="K13" s="3">
        <f>Data!L13/100</f>
        <v>5.0557808427311376E-3</v>
      </c>
      <c r="L13" s="3">
        <f>Data!H13/100</f>
        <v>0</v>
      </c>
      <c r="M13" s="3">
        <f>Data!F13/100</f>
        <v>-1.9762750439065356E-2</v>
      </c>
    </row>
    <row r="14" spans="1:21" x14ac:dyDescent="0.3">
      <c r="A14">
        <v>1972</v>
      </c>
      <c r="B14" s="3">
        <f>(Data!I14-Data!I13)/100</f>
        <v>1.7048123446967836E-2</v>
      </c>
      <c r="C14" s="3">
        <f>Data!Q14/Data!O14/Calculations!H14</f>
        <v>0</v>
      </c>
      <c r="D14" s="3"/>
      <c r="E14" s="3"/>
      <c r="F14" s="3">
        <v>3.2788883905910604E-9</v>
      </c>
      <c r="G14" s="3">
        <v>3.0727765743410315E-9</v>
      </c>
      <c r="H14" s="3">
        <v>40.020022333073911</v>
      </c>
      <c r="I14" s="3">
        <f>Data!M14/(F14*H14)-Data!M13/(F13*H13)</f>
        <v>-4.0896680763794629E-3</v>
      </c>
      <c r="J14" s="3">
        <f>(Data!M14-Data!M13)/(G14*H14)-I14</f>
        <v>1.420278672065871E-2</v>
      </c>
      <c r="K14" s="3">
        <f>Data!L14/100</f>
        <v>6.674422334672925E-3</v>
      </c>
      <c r="L14" s="3">
        <f>Data!H14/100</f>
        <v>0</v>
      </c>
      <c r="M14" s="3">
        <f>Data!F14/100</f>
        <v>-2.5346225240209286E-2</v>
      </c>
    </row>
    <row r="15" spans="1:21" x14ac:dyDescent="0.3">
      <c r="A15">
        <v>1973</v>
      </c>
      <c r="B15" s="3">
        <f>(Data!I15-Data!I14)/100</f>
        <v>5.4927111554722166E-3</v>
      </c>
      <c r="C15" s="3">
        <f>Data!Q15/Data!O15/Calculations!H15</f>
        <v>3.9740262572392104E-2</v>
      </c>
      <c r="D15" s="3">
        <f>C15*Data!R15*100</f>
        <v>0.1106065705273038</v>
      </c>
      <c r="E15" s="3">
        <f>(D15-D14*Data!R15/Data!R14)/100</f>
        <v>1.1060657052730379E-3</v>
      </c>
      <c r="F15" s="3">
        <v>3.8123362987816409E-9</v>
      </c>
      <c r="G15" s="3">
        <v>3.5308527015129304E-9</v>
      </c>
      <c r="H15" s="3">
        <v>45.622825459704266</v>
      </c>
      <c r="I15" s="3">
        <f>Data!M15/(F15*H15)-Data!M14/(F14*H14)</f>
        <v>3.5064219046501213E-3</v>
      </c>
      <c r="J15" s="3">
        <f>(Data!M15-Data!M14)/(G15*H15)-I15</f>
        <v>1.49905862297657E-2</v>
      </c>
      <c r="K15" s="3">
        <f>Data!L15/100</f>
        <v>8.0913557307136612E-3</v>
      </c>
      <c r="L15" s="3">
        <f>Data!H15/100</f>
        <v>1.1060657052730379E-3</v>
      </c>
      <c r="M15" s="3">
        <f>Data!F15/100</f>
        <v>-3.5969989626061988E-2</v>
      </c>
    </row>
    <row r="16" spans="1:21" x14ac:dyDescent="0.3">
      <c r="A16">
        <v>1974</v>
      </c>
      <c r="B16" s="3">
        <f>(Data!I16-Data!I15)/100</f>
        <v>-5.4770983863143389E-4</v>
      </c>
      <c r="C16" s="3">
        <f>Data!Q16/Data!O16/Calculations!H16</f>
        <v>1.3410151783840829</v>
      </c>
      <c r="D16" s="3">
        <f>C16*Data!R16*100</f>
        <v>3.5631597270876161</v>
      </c>
      <c r="E16" s="3">
        <f>(D16-D15*Data!R16/Data!R15)/100</f>
        <v>3.4575674076088289E-2</v>
      </c>
      <c r="F16" s="3">
        <v>5.1118838868163366E-9</v>
      </c>
      <c r="G16" s="3">
        <v>4.5437679778445609E-9</v>
      </c>
      <c r="H16" s="3">
        <v>49.363897147400017</v>
      </c>
      <c r="I16" s="3">
        <f>Data!M16/(F16*H16)-Data!M15/(F15*H15)</f>
        <v>-5.8075728645521768E-3</v>
      </c>
      <c r="J16" s="3">
        <f>(Data!M16-Data!M15)/(G16*H16)-I16</f>
        <v>1.9897588362335503E-2</v>
      </c>
      <c r="K16" s="3">
        <f>Data!L16/100</f>
        <v>9.3232159781865657E-3</v>
      </c>
      <c r="L16" s="3">
        <f>Data!K16/100</f>
        <v>6.2908346632670285E-3</v>
      </c>
      <c r="M16" s="3">
        <f>Data!F16/100</f>
        <v>-1.5009874207119554E-2</v>
      </c>
    </row>
    <row r="17" spans="1:13" x14ac:dyDescent="0.3">
      <c r="A17">
        <v>1975</v>
      </c>
      <c r="B17" s="3">
        <f>(Data!I17-Data!I16)/100</f>
        <v>2.3481219444418652E-2</v>
      </c>
      <c r="C17" s="3">
        <f>Data!Q17/Data!O17/Calculations!H17</f>
        <v>2.6554493048796313</v>
      </c>
      <c r="D17" s="3">
        <f>C17*Data!R17*100</f>
        <v>7.2272494186863501</v>
      </c>
      <c r="E17" s="3">
        <f>(D17-D16*Data!R17/Data!R16)/100</f>
        <v>3.5774523200875291E-2</v>
      </c>
      <c r="F17" s="3">
        <v>6.6400259375221073E-9</v>
      </c>
      <c r="G17" s="3">
        <v>5.8103891775532476E-9</v>
      </c>
      <c r="H17" s="3">
        <v>51.930819799064821</v>
      </c>
      <c r="I17" s="3">
        <f>Data!M17/(F17*H17)-Data!M16/(F16*H16)</f>
        <v>-5.0533544820633575E-4</v>
      </c>
      <c r="J17" s="3">
        <f>(Data!M17-Data!M16)/(G17*H17)-I17</f>
        <v>1.6228775447436852E-2</v>
      </c>
      <c r="K17" s="3">
        <f>Data!L17/100</f>
        <v>8.2406031758537057E-3</v>
      </c>
      <c r="L17" s="3">
        <f>Data!K17/100</f>
        <v>6.4739343679612871E-3</v>
      </c>
      <c r="M17" s="3">
        <f>Data!F17/100</f>
        <v>2.8016691876844899E-2</v>
      </c>
    </row>
    <row r="18" spans="1:13" x14ac:dyDescent="0.3">
      <c r="A18">
        <v>1976</v>
      </c>
      <c r="B18" s="3">
        <f>(Data!I18-Data!I17)/100</f>
        <v>1.0530199356420127E-2</v>
      </c>
      <c r="C18" s="3">
        <f>Data!Q18/Data!O18/Calculations!H18</f>
        <v>2.5487377859309177</v>
      </c>
      <c r="D18" s="3">
        <f>C18*Data!R18*100</f>
        <v>6.820245167978439</v>
      </c>
      <c r="E18" s="3">
        <f>(D18-D17*Data!R18/Data!R17)/100</f>
        <v>-2.8555260784183644E-3</v>
      </c>
      <c r="F18" s="3">
        <v>9.741729519220149E-9</v>
      </c>
      <c r="G18" s="3">
        <v>8.2063860472958959E-9</v>
      </c>
      <c r="H18" s="3">
        <v>57.279694238368499</v>
      </c>
      <c r="I18" s="3">
        <f>Data!M18/(F18*H18)-Data!M17/(F17*H17)</f>
        <v>-8.8299851017607095E-4</v>
      </c>
      <c r="J18" s="3">
        <f>(Data!M18-Data!M17)/(G18*H18)-I18</f>
        <v>2.3726538796805953E-2</v>
      </c>
      <c r="K18" s="3">
        <f>Data!L18/100</f>
        <v>1.3734219095249108E-2</v>
      </c>
      <c r="L18" s="3">
        <f>Data!K18/100</f>
        <v>1.2950601308018561E-3</v>
      </c>
      <c r="M18" s="3">
        <f>Data!F18/100</f>
        <v>-5.4081496599951637E-3</v>
      </c>
    </row>
    <row r="19" spans="1:13" x14ac:dyDescent="0.3">
      <c r="A19">
        <v>1977</v>
      </c>
      <c r="B19" s="3">
        <f>(Data!I19-Data!I18)/100</f>
        <v>-4.2391744694401188E-3</v>
      </c>
      <c r="C19" s="3">
        <f>Data!Q19/Data!O19/Calculations!H19</f>
        <v>3.3096024247368514</v>
      </c>
      <c r="D19" s="3">
        <f>C19*Data!R19*100</f>
        <v>8.7636075829366131</v>
      </c>
      <c r="E19" s="3">
        <f>(D19-D18*Data!R19/Data!R18)/100</f>
        <v>2.0147190696955627E-2</v>
      </c>
      <c r="F19" s="3">
        <v>1.3449169167149766E-8</v>
      </c>
      <c r="G19" s="3">
        <v>1.1706640661941951E-8</v>
      </c>
      <c r="H19" s="3">
        <v>60.086399256048551</v>
      </c>
      <c r="I19" s="3">
        <f>Data!M19/(F19*H19)-Data!M18/(F18*H18)</f>
        <v>6.6294094345940788E-3</v>
      </c>
      <c r="J19" s="3">
        <f>(Data!M19-Data!M18)/(G19*H19)-I19</f>
        <v>1.9404293009888572E-2</v>
      </c>
      <c r="K19" s="3">
        <f>Data!L19/100</f>
        <v>1.6388995956110982E-2</v>
      </c>
      <c r="L19" s="3">
        <f>Data!K19/100</f>
        <v>5.9569299534827092E-3</v>
      </c>
      <c r="M19" s="3">
        <f>Data!F19/100</f>
        <v>-4.8173143861981156E-3</v>
      </c>
    </row>
    <row r="20" spans="1:13" x14ac:dyDescent="0.3">
      <c r="A20">
        <v>1978</v>
      </c>
      <c r="B20" s="3">
        <f>(Data!I20-Data!I19)/100</f>
        <v>3.3088043125284019E-3</v>
      </c>
      <c r="C20" s="3">
        <f>Data!Q20/Data!O20/Calculations!H20</f>
        <v>3.8053581055581254</v>
      </c>
      <c r="D20" s="3">
        <f>C20*Data!R20*100</f>
        <v>9.9875623191241054</v>
      </c>
      <c r="E20" s="3">
        <f>(D20-D19*Data!R20/Data!R19)/100</f>
        <v>1.3011628918787536E-2</v>
      </c>
      <c r="F20" s="3">
        <v>1.9031254608482766E-8</v>
      </c>
      <c r="G20" s="3">
        <v>1.6241307335159732E-8</v>
      </c>
      <c r="H20" s="3">
        <v>63.090719218850978</v>
      </c>
      <c r="I20" s="3">
        <f>Data!M20/(F20*H20)-Data!M19/(F19*H19)</f>
        <v>2.2649512591805393E-4</v>
      </c>
      <c r="J20" s="3">
        <f>(Data!M20-Data!M19)/(G20*H20)-I20</f>
        <v>2.2424040226516787E-2</v>
      </c>
      <c r="K20" s="3">
        <f>Data!L20/100</f>
        <v>1.8678023367995695E-2</v>
      </c>
      <c r="L20" s="3">
        <f>Data!K20/100</f>
        <v>7.1235146991572981E-3</v>
      </c>
      <c r="M20" s="3">
        <f>Data!F20/100</f>
        <v>9.978360231350172E-3</v>
      </c>
    </row>
    <row r="21" spans="1:13" x14ac:dyDescent="0.3">
      <c r="A21">
        <v>1979</v>
      </c>
      <c r="B21" s="3">
        <f>(Data!I21-Data!I20)/100</f>
        <v>-3.3046622728714531E-2</v>
      </c>
      <c r="C21" s="3">
        <f>Data!Q21/Data!O21/Calculations!H21</f>
        <v>4.9786429056075594</v>
      </c>
      <c r="D21" s="3">
        <f>C21*Data!R21*100</f>
        <v>14.087700805709256</v>
      </c>
      <c r="E21" s="3">
        <f>(D21-D20*Data!R21/Data!R20)/100</f>
        <v>3.3199579757700576E-2</v>
      </c>
      <c r="F21" s="3">
        <v>3.4146556454964589E-8</v>
      </c>
      <c r="G21" s="3">
        <v>2.4998503789934196E-8</v>
      </c>
      <c r="H21" s="3">
        <v>67.380888125732852</v>
      </c>
      <c r="I21" s="3">
        <f>Data!M21/(F21*H21)-Data!M20/(F20*H20)</f>
        <v>-7.6968535105459424E-4</v>
      </c>
      <c r="J21" s="3">
        <f>(Data!M21-Data!M20)/(G21*H21)-I21</f>
        <v>3.8026179979569016E-2</v>
      </c>
      <c r="K21" s="3">
        <f>Data!L21/100</f>
        <v>1.6817657335519445E-2</v>
      </c>
      <c r="L21" s="3">
        <f>Data!K21/100</f>
        <v>1.2016669217445111E-2</v>
      </c>
      <c r="M21" s="3">
        <f>Data!F21/100</f>
        <v>1.130734328249392E-2</v>
      </c>
    </row>
    <row r="22" spans="1:13" x14ac:dyDescent="0.3">
      <c r="A22">
        <v>1980</v>
      </c>
      <c r="B22" s="3">
        <f>(Data!I22-Data!I21)/100</f>
        <v>-2.3078615001628212E-2</v>
      </c>
      <c r="C22" s="3">
        <f>Data!Q22/Data!O22/Calculations!H22</f>
        <v>5.0065147902700406</v>
      </c>
      <c r="D22" s="3">
        <f>C22*Data!R22*100</f>
        <v>15.739895674306037</v>
      </c>
      <c r="E22" s="3">
        <f>(D22-D21*Data!R22/Data!R21)/100</f>
        <v>8.7625938444514163E-4</v>
      </c>
      <c r="F22" s="3">
        <v>7.1898375429545783E-8</v>
      </c>
      <c r="G22" s="3">
        <v>5.004956700349086E-8</v>
      </c>
      <c r="H22" s="3">
        <v>73.579929833300284</v>
      </c>
      <c r="I22" s="3">
        <f>Data!M22/(F22*H22)-Data!M21/(F21*H21)</f>
        <v>-1.799232706843059E-2</v>
      </c>
      <c r="J22" s="3">
        <f>(Data!M22-Data!M21)/(G22*H22)-I22</f>
        <v>3.9133858840426958E-2</v>
      </c>
      <c r="K22" s="3">
        <f>Data!L22/100</f>
        <v>9.2959640598104902E-3</v>
      </c>
      <c r="L22" s="3">
        <f>Data!K22/100</f>
        <v>9.2378692949802721E-3</v>
      </c>
      <c r="M22" s="3">
        <f>Data!F22/100</f>
        <v>2.4997458686205606E-2</v>
      </c>
    </row>
    <row r="23" spans="1:13" x14ac:dyDescent="0.3">
      <c r="A23">
        <v>1981</v>
      </c>
      <c r="B23" s="3">
        <f>(Data!I23-Data!I22)/100</f>
        <v>4.2137437828441371E-2</v>
      </c>
      <c r="C23" s="3">
        <f>Data!Q23/Data!O23/Calculations!H23</f>
        <v>5.3543308046469145</v>
      </c>
      <c r="D23" s="3">
        <f>C23*Data!R23*100</f>
        <v>15.616705099639027</v>
      </c>
      <c r="E23" s="3">
        <f>(D23-D22*Data!R23/Data!R22)/100</f>
        <v>1.014457328774185E-2</v>
      </c>
      <c r="F23" s="3">
        <v>1.4016020482759537E-7</v>
      </c>
      <c r="G23" s="3">
        <v>1.0504379881834011E-7</v>
      </c>
      <c r="H23" s="3">
        <v>70.415992850468371</v>
      </c>
      <c r="I23" s="3">
        <f>Data!M23/(F23*H23)-Data!M22/(F22*H22)</f>
        <v>-4.1328044874599998E-3</v>
      </c>
      <c r="J23" s="3">
        <f>(Data!M23-Data!M22)/(G23*H23)-I23</f>
        <v>2.3314756947074775E-2</v>
      </c>
      <c r="K23" s="3">
        <f>Data!L23/100</f>
        <v>1.3329575231705547E-2</v>
      </c>
      <c r="L23" s="3">
        <f>Data!K23/100</f>
        <v>3.308450952925282E-2</v>
      </c>
      <c r="M23" s="3">
        <f>Data!F23/100</f>
        <v>1.4635312318829273E-2</v>
      </c>
    </row>
    <row r="24" spans="1:13" x14ac:dyDescent="0.3">
      <c r="A24">
        <v>1982</v>
      </c>
      <c r="B24" s="3">
        <f>(Data!I24-Data!I23)/100</f>
        <v>3.2252972215276648E-2</v>
      </c>
      <c r="C24" s="3">
        <f>Data!Q24/Data!O24/Calculations!H24</f>
        <v>6.5141246864189881</v>
      </c>
      <c r="D24" s="3">
        <f>C24*Data!R24*100</f>
        <v>19.887746048664532</v>
      </c>
      <c r="E24" s="3">
        <f>(D24-D23*Data!R24/Data!R23)/100</f>
        <v>3.5408726881704489E-2</v>
      </c>
      <c r="F24" s="3">
        <v>2.8354014843044787E-7</v>
      </c>
      <c r="G24" s="3">
        <v>2.0530487326625447E-7</v>
      </c>
      <c r="H24" s="3">
        <v>70.979320793272123</v>
      </c>
      <c r="I24" s="3">
        <f>Data!M24/(F24*H24)-Data!M23/(F23*H23)</f>
        <v>-6.3369490500476966E-4</v>
      </c>
      <c r="J24" s="3">
        <f>(Data!M24-Data!M23)/(G24*H24)-I24</f>
        <v>2.4925318903346018E-2</v>
      </c>
      <c r="K24" s="3">
        <f>Data!L24/100</f>
        <v>1.011358282196435E-2</v>
      </c>
      <c r="L24" s="3">
        <f>Data!K24/100</f>
        <v>3.1019405105492597E-2</v>
      </c>
      <c r="M24" s="3">
        <f>Data!F24/100</f>
        <v>1.4912861777809872E-2</v>
      </c>
    </row>
    <row r="25" spans="1:13" x14ac:dyDescent="0.3">
      <c r="A25">
        <v>1983</v>
      </c>
      <c r="B25" s="3">
        <f>(Data!I25-Data!I24)/100</f>
        <v>3.4327406387403274E-2</v>
      </c>
      <c r="C25" s="3">
        <f>Data!Q25/Data!O25/Calculations!H25</f>
        <v>6.320401716516975</v>
      </c>
      <c r="D25" s="3">
        <f>C25*Data!R25*100</f>
        <v>25.159004739461587</v>
      </c>
      <c r="E25" s="3">
        <f>(D25-D24*Data!R25/Data!R24)/100</f>
        <v>-7.7113407288187828E-3</v>
      </c>
      <c r="F25" s="3">
        <v>8.8488610547031175E-7</v>
      </c>
      <c r="G25" s="3">
        <v>5.2246605063893734E-7</v>
      </c>
      <c r="H25" s="3">
        <v>68.920920490267235</v>
      </c>
      <c r="I25" s="3">
        <f>Data!M25/(F25*H25)-Data!M24/(F24*H24)</f>
        <v>-1.4286107299332364E-2</v>
      </c>
      <c r="J25" s="3">
        <f>(Data!M25-Data!M24)/(G25*H25)-I25</f>
        <v>2.9948927379720408E-2</v>
      </c>
      <c r="K25" s="3">
        <f>Data!L25/100</f>
        <v>4.9937195735409688E-3</v>
      </c>
      <c r="L25" s="3">
        <f>Data!K25/100</f>
        <v>2.8579331754294911E-2</v>
      </c>
      <c r="M25" s="3">
        <f>Data!F25/100</f>
        <v>1.0967036266522649E-2</v>
      </c>
    </row>
    <row r="26" spans="1:13" x14ac:dyDescent="0.3">
      <c r="A26">
        <v>1984</v>
      </c>
      <c r="B26" s="3">
        <f>(Data!I26-Data!I25)/100</f>
        <v>2.7077628026038275E-2</v>
      </c>
      <c r="C26" s="3">
        <f>Data!Q26/Data!O26/Calculations!H26</f>
        <v>5.6695003363184808</v>
      </c>
      <c r="D26" s="3">
        <f>C26*Data!R26*100</f>
        <v>23.506068277443141</v>
      </c>
      <c r="E26" s="3">
        <f>(D26-D25*Data!R26/Data!R25)/100</f>
        <v>-2.6986738472905714E-2</v>
      </c>
      <c r="F26" s="3">
        <v>2.9019599387359895E-6</v>
      </c>
      <c r="G26" s="3">
        <v>1.6754192136598764E-6</v>
      </c>
      <c r="H26" s="3">
        <v>72.64265019674167</v>
      </c>
      <c r="I26" s="3">
        <f>Data!M26/(F26*H26)-Data!M25/(F25*H25)</f>
        <v>1.1114180359931836E-3</v>
      </c>
      <c r="J26" s="3">
        <f>(Data!M26-Data!M25)/(G26*H26)-I26</f>
        <v>2.6466014800980379E-2</v>
      </c>
      <c r="K26" s="3">
        <f>Data!L26/100</f>
        <v>1.3212198242709257E-2</v>
      </c>
      <c r="L26" s="3">
        <f>Data!K26/100</f>
        <v>4.2212147954644799E-2</v>
      </c>
      <c r="M26" s="3">
        <f>Data!F26/100</f>
        <v>2.1824673069392567E-2</v>
      </c>
    </row>
    <row r="27" spans="1:13" x14ac:dyDescent="0.3">
      <c r="A27">
        <v>1985</v>
      </c>
      <c r="B27" s="3">
        <f>(Data!I27-Data!I26)/100</f>
        <v>3.0706825379941946E-2</v>
      </c>
      <c r="C27" s="3">
        <f>Data!Q27/Data!O27/Calculations!H27</f>
        <v>5.2807423201822878</v>
      </c>
      <c r="D27" s="3">
        <f>C27*Data!R27*100</f>
        <v>23.379969814916596</v>
      </c>
      <c r="E27" s="3">
        <f>(D27-D26*Data!R27/Data!R26)/100</f>
        <v>-1.7211880700623326E-2</v>
      </c>
      <c r="F27" s="3">
        <v>9.9445327657359704E-6</v>
      </c>
      <c r="G27" s="3">
        <v>5.4538276712867726E-6</v>
      </c>
      <c r="H27" s="3">
        <v>78.308776912087524</v>
      </c>
      <c r="I27" s="3">
        <f>Data!M27/(F27*H27)-Data!M26/(F26*H26)</f>
        <v>-7.1899266066983644E-4</v>
      </c>
      <c r="J27" s="3">
        <f>(Data!M27-Data!M26)/(G27*H27)-I27</f>
        <v>2.8597782776372069E-2</v>
      </c>
      <c r="K27" s="3">
        <f>Data!L27/100</f>
        <v>1.6526996622887744E-2</v>
      </c>
      <c r="L27" s="3">
        <f>Data!K27/100</f>
        <v>4.1356851459206811E-2</v>
      </c>
      <c r="M27" s="3">
        <f>Data!F27/100</f>
        <v>6.6460593715406149E-2</v>
      </c>
    </row>
    <row r="28" spans="1:13" x14ac:dyDescent="0.3">
      <c r="A28">
        <v>1986</v>
      </c>
      <c r="B28" s="3">
        <f>(Data!I28-Data!I27)/100</f>
        <v>3.0303483192580315E-3</v>
      </c>
      <c r="C28" s="3">
        <f>Data!Q28/Data!O28/Calculations!H28</f>
        <v>4.5675367501643294</v>
      </c>
      <c r="D28" s="3">
        <f>C28*Data!R28*100</f>
        <v>18.718822770449947</v>
      </c>
      <c r="E28" s="3">
        <f>(D28-D27*Data!R28/Data!R27)/100</f>
        <v>-2.9228814992202458E-2</v>
      </c>
      <c r="F28" s="3">
        <v>1.6006145121678257E-5</v>
      </c>
      <c r="G28" s="3">
        <v>1.3212004495092165E-5</v>
      </c>
      <c r="H28" s="3">
        <v>84.181935180494079</v>
      </c>
      <c r="I28" s="3">
        <f>Data!M28/(F28*H28)-Data!M27/(F27*H27)</f>
        <v>2.7047791076690083E-2</v>
      </c>
      <c r="J28" s="3">
        <f>(Data!M28-Data!M27)/(G28*H28)-I28</f>
        <v>1.6576000490331543E-2</v>
      </c>
      <c r="K28" s="3">
        <f>Data!L28/100</f>
        <v>6.100735592411608E-3</v>
      </c>
      <c r="L28" s="3">
        <f>Data!K28/100</f>
        <v>3.5012008090109598E-2</v>
      </c>
      <c r="M28" s="3">
        <f>Data!F28/100</f>
        <v>6.1022617567307681E-2</v>
      </c>
    </row>
    <row r="29" spans="1:13" x14ac:dyDescent="0.3">
      <c r="A29">
        <v>1987</v>
      </c>
      <c r="B29" s="3">
        <f>(Data!I29-Data!I28)/100</f>
        <v>-8.9406619754376845E-3</v>
      </c>
      <c r="C29" s="3">
        <f>Data!Q29/Data!O29/Calculations!H29</f>
        <v>3.6671118724338192</v>
      </c>
      <c r="D29" s="3">
        <f>C29*Data!R29*100</f>
        <v>13.784930539964765</v>
      </c>
      <c r="E29" s="3">
        <f>(D29-D28*Data!R29/Data!R28)/100</f>
        <v>-3.3847602221454595E-2</v>
      </c>
      <c r="F29" s="3">
        <v>8.5142698948692644E-5</v>
      </c>
      <c r="G29" s="3">
        <v>4.2916688765664295E-5</v>
      </c>
      <c r="H29" s="3">
        <v>87.12830291181136</v>
      </c>
      <c r="I29" s="3">
        <f>Data!M29/(F29*H29)-Data!M28/(F28*H28)</f>
        <v>-2.3596806843983079E-2</v>
      </c>
      <c r="J29" s="3">
        <f>(Data!M29-Data!M28)/(G29*H29)-I29</f>
        <v>5.5167093349152332E-2</v>
      </c>
      <c r="K29" s="3">
        <f>Data!L29/100</f>
        <v>-3.2368134700301539E-2</v>
      </c>
      <c r="L29" s="3">
        <f>Data!K29/100</f>
        <v>1.616457228987607E-2</v>
      </c>
      <c r="M29" s="3">
        <f>Data!F29/100</f>
        <v>0.10311983833308562</v>
      </c>
    </row>
    <row r="30" spans="1:13" x14ac:dyDescent="0.3">
      <c r="A30">
        <v>1988</v>
      </c>
      <c r="B30" s="3">
        <f>(Data!I30-Data!I29)/100</f>
        <v>-5.9580926959016123E-2</v>
      </c>
      <c r="C30" s="3">
        <f>Data!Q30/Data!O30/Calculations!H30</f>
        <v>2.521572428391766</v>
      </c>
      <c r="D30" s="3">
        <f>C30*Data!R30*100</f>
        <v>8.4072517776966862</v>
      </c>
      <c r="E30" s="3">
        <f>(D30-D29*Data!R30/Data!R29)/100</f>
        <v>-3.8193781066549339E-2</v>
      </c>
      <c r="F30" s="3">
        <v>1.0369212584610298E-3</v>
      </c>
      <c r="G30" s="3">
        <v>3.3673639457242277E-4</v>
      </c>
      <c r="H30" s="3">
        <v>87.041174608899553</v>
      </c>
      <c r="I30" s="3">
        <f>Data!M30/(F30*H30)-Data!M29/(F29*H29)</f>
        <v>-1.0028300495778936E-2</v>
      </c>
      <c r="J30" s="3">
        <f>(Data!M30-Data!M29)/(G30*H30)-I30</f>
        <v>4.8905858178345488E-2</v>
      </c>
      <c r="K30" s="3">
        <f>Data!L30/100</f>
        <v>-3.0345699560606981E-2</v>
      </c>
      <c r="L30" s="3">
        <f>Data!K30/100</f>
        <v>2.703830529137867E-2</v>
      </c>
      <c r="M30" s="3">
        <f>Data!F30/100</f>
        <v>1.6871487517758091E-2</v>
      </c>
    </row>
    <row r="31" spans="1:13" x14ac:dyDescent="0.3">
      <c r="A31">
        <v>1989</v>
      </c>
      <c r="B31" s="3">
        <f>(Data!I31-Data!I30)/100</f>
        <v>-9.057855005182738E-3</v>
      </c>
      <c r="C31" s="3">
        <f>Data!Q31/Data!O31/Calculations!H31</f>
        <v>3.0460622636588388</v>
      </c>
      <c r="D31" s="3">
        <f>C31*Data!R31*100</f>
        <v>8.0964143503599466</v>
      </c>
      <c r="E31" s="3">
        <f>(D31-D30*Data!R31/Data!R30)/100</f>
        <v>1.3940906853865486E-2</v>
      </c>
      <c r="F31" s="3">
        <v>2.1905506960426594E-2</v>
      </c>
      <c r="G31" s="3">
        <v>4.7812233518441296E-3</v>
      </c>
      <c r="H31" s="3">
        <v>89.826492196384336</v>
      </c>
      <c r="I31" s="3">
        <f>Data!M31/(F31*H31)-Data!M30/(F30*H30)</f>
        <v>-2.1916785153853358E-3</v>
      </c>
      <c r="J31" s="3">
        <f>(Data!M31-Data!M30)/(G31*H31)-I31</f>
        <v>5.6209450909992312E-2</v>
      </c>
      <c r="K31" s="3">
        <f>Data!L31/100</f>
        <v>3.7585982420619793E-2</v>
      </c>
      <c r="L31" s="3">
        <f>Data!K31/100</f>
        <v>1.3381377692300758E-2</v>
      </c>
      <c r="M31" s="3">
        <f>Data!F31/100</f>
        <v>2.8893877752062598E-2</v>
      </c>
    </row>
    <row r="32" spans="1:13" x14ac:dyDescent="0.3">
      <c r="A32">
        <v>1990</v>
      </c>
      <c r="B32" s="3">
        <f>(Data!I32-Data!I31)/100</f>
        <v>-3.9335977347480233E-2</v>
      </c>
      <c r="C32" s="3">
        <f>Data!Q32/Data!O32/Calculations!H32</f>
        <v>0.43348041919282027</v>
      </c>
      <c r="D32" s="3">
        <f>C32*Data!R32*100</f>
        <v>1.029947716253834</v>
      </c>
      <c r="E32" s="3">
        <f>(D32-D31*Data!R32/Data!R31)/100</f>
        <v>-6.2074838564670581E-2</v>
      </c>
      <c r="F32" s="3">
        <v>0.28848985472234984</v>
      </c>
      <c r="G32" s="3">
        <v>0.13579771314526701</v>
      </c>
      <c r="H32" s="3">
        <v>85.963953031939809</v>
      </c>
      <c r="I32" s="3">
        <f>Data!M32/(F32*H32)-Data!M31/(F31*H31)</f>
        <v>1.1310171868071756E-2</v>
      </c>
      <c r="J32" s="3">
        <f>(Data!M32-Data!M31)/(G32*H32)-I32</f>
        <v>3.7091835251917289E-2</v>
      </c>
      <c r="K32" s="3">
        <f>Data!L32/100</f>
        <v>1.6817539253963395E-2</v>
      </c>
      <c r="L32" s="3">
        <f>Data!K32/100</f>
        <v>5.2638864617103919E-3</v>
      </c>
      <c r="M32" s="3">
        <f>Data!F32/100</f>
        <v>1.7743693109320832E-2</v>
      </c>
    </row>
    <row r="33" spans="1:13" x14ac:dyDescent="0.3">
      <c r="A33">
        <v>1991</v>
      </c>
      <c r="B33" s="3">
        <f>(Data!I33-Data!I32)/100</f>
        <v>-4.68080283296805E-2</v>
      </c>
      <c r="C33" s="3"/>
      <c r="D33" s="3">
        <f>D32+E33*100</f>
        <v>3.1709944164589277</v>
      </c>
      <c r="E33" s="3">
        <f>'Montly auxiliary Calculations'!V3</f>
        <v>2.1410467002050938E-2</v>
      </c>
      <c r="F33" s="3"/>
      <c r="G33" s="3"/>
      <c r="H33" s="3"/>
      <c r="I33" s="3">
        <f>'Montly auxiliary Calculations'!T3</f>
        <v>-8.3100279297308229E-3</v>
      </c>
      <c r="J33" s="3">
        <f>'Montly auxiliary Calculations'!U3</f>
        <v>2.9509222856590762E-2</v>
      </c>
      <c r="K33" s="3">
        <f>Data!L33/100</f>
        <v>4.2995748321305704E-4</v>
      </c>
      <c r="L33" s="3">
        <f>Data!K33/100</f>
        <v>5.2776242091094768E-4</v>
      </c>
      <c r="M33" s="3">
        <f>Data!F33/100</f>
        <v>4.1796680064848858E-2</v>
      </c>
    </row>
    <row r="34" spans="1:13" x14ac:dyDescent="0.3">
      <c r="A34">
        <v>1992</v>
      </c>
      <c r="B34" s="3">
        <f>(Data!I34-Data!I33)/100</f>
        <v>2.3844184242358589E-2</v>
      </c>
      <c r="C34" s="3"/>
      <c r="D34" s="3">
        <f t="shared" ref="D34:D59" si="0">D33+E34*100</f>
        <v>-1.8550977443179097</v>
      </c>
      <c r="E34" s="3">
        <f>'Montly auxiliary Calculations'!V4</f>
        <v>-5.0260921607768377E-2</v>
      </c>
      <c r="F34" s="3"/>
      <c r="G34" s="3"/>
      <c r="H34" s="3"/>
      <c r="I34" s="3">
        <f>'Montly auxiliary Calculations'!T4</f>
        <v>-2.3745997595024573E-3</v>
      </c>
      <c r="J34" s="3">
        <f>'Montly auxiliary Calculations'!U4</f>
        <v>2.8003342579558759E-2</v>
      </c>
      <c r="K34" s="3">
        <f>Data!L34/100</f>
        <v>2.0048859442734709E-2</v>
      </c>
      <c r="L34" s="3">
        <f>Data!K34/100</f>
        <v>4.5269104076853196E-4</v>
      </c>
      <c r="M34" s="3">
        <f>Data!F34/100</f>
        <v>3.79056417350171E-2</v>
      </c>
    </row>
    <row r="35" spans="1:13" x14ac:dyDescent="0.3">
      <c r="A35">
        <v>1993</v>
      </c>
      <c r="B35" s="3">
        <f>(Data!I35-Data!I34)/100</f>
        <v>-2.2806822366872367E-2</v>
      </c>
      <c r="C35" s="3"/>
      <c r="D35" s="3">
        <f t="shared" si="0"/>
        <v>-5.28979647628611</v>
      </c>
      <c r="E35" s="3">
        <f>'Montly auxiliary Calculations'!V5</f>
        <v>-3.4346987319682006E-2</v>
      </c>
      <c r="F35" s="3"/>
      <c r="G35" s="3"/>
      <c r="H35" s="3"/>
      <c r="I35" s="3">
        <f>'Montly auxiliary Calculations'!T5</f>
        <v>-4.4435845427037868E-3</v>
      </c>
      <c r="J35" s="3">
        <f>'Montly auxiliary Calculations'!U5</f>
        <v>2.6499643953738394E-2</v>
      </c>
      <c r="K35" s="3">
        <f>Data!L35/100</f>
        <v>-1.2155270168844981E-2</v>
      </c>
      <c r="L35" s="3">
        <f>Data!K35/100</f>
        <v>-1.5113898352253309E-3</v>
      </c>
      <c r="M35" s="3">
        <f>Data!F35/100</f>
        <v>1.4986496618951495E-3</v>
      </c>
    </row>
    <row r="36" spans="1:13" x14ac:dyDescent="0.3">
      <c r="A36">
        <v>1994</v>
      </c>
      <c r="B36" s="3">
        <f>(Data!I36-Data!I35)/100</f>
        <v>-5.3989700474516615E-2</v>
      </c>
      <c r="C36" s="3"/>
      <c r="D36" s="3">
        <f t="shared" si="0"/>
        <v>-8.6562497983836124</v>
      </c>
      <c r="E36" s="3">
        <f>'Montly auxiliary Calculations'!V6</f>
        <v>-3.3664533220975033E-2</v>
      </c>
      <c r="F36" s="3"/>
      <c r="G36" s="3"/>
      <c r="H36" s="3"/>
      <c r="I36" s="3">
        <f>'Montly auxiliary Calculations'!T6</f>
        <v>1.9262833667792818E-2</v>
      </c>
      <c r="J36" s="3">
        <f>'Montly auxiliary Calculations'!U6</f>
        <v>1.6658302358601915E-2</v>
      </c>
      <c r="K36" s="3">
        <f>Data!L36/100</f>
        <v>-5.5256223036219184E-3</v>
      </c>
      <c r="L36" s="3">
        <f>Data!K36/100</f>
        <v>-1.5292544887454517E-3</v>
      </c>
      <c r="M36" s="3">
        <f>Data!F36/100</f>
        <v>2.3980729560554286E-3</v>
      </c>
    </row>
    <row r="37" spans="1:13" x14ac:dyDescent="0.3">
      <c r="A37">
        <v>1995</v>
      </c>
      <c r="B37" s="3">
        <f>(Data!I37-Data!I36)/100</f>
        <v>4.9859305814988292E-2</v>
      </c>
      <c r="C37" s="3"/>
      <c r="D37" s="3">
        <f t="shared" si="0"/>
        <v>-10.733340504846915</v>
      </c>
      <c r="E37" s="3">
        <f>'Montly auxiliary Calculations'!V7</f>
        <v>-2.0770907064633012E-2</v>
      </c>
      <c r="F37" s="3"/>
      <c r="G37" s="3"/>
      <c r="H37" s="3"/>
      <c r="I37" s="3">
        <f>'Montly auxiliary Calculations'!T7</f>
        <v>8.7408756682147079E-4</v>
      </c>
      <c r="J37" s="3">
        <f>'Montly auxiliary Calculations'!U7</f>
        <v>3.8655067233359574E-3</v>
      </c>
      <c r="K37" s="3">
        <f>Data!L37/100</f>
        <v>3.6464027768294882E-2</v>
      </c>
      <c r="L37" s="3">
        <f>Data!K37/100</f>
        <v>8.3347833076953981E-4</v>
      </c>
      <c r="M37" s="3">
        <f>Data!F37/100</f>
        <v>-1.5696458684438409E-2</v>
      </c>
    </row>
    <row r="38" spans="1:13" x14ac:dyDescent="0.3">
      <c r="A38">
        <v>1996</v>
      </c>
      <c r="B38" s="3">
        <f>(Data!I38-Data!I37)/100</f>
        <v>4.0323646677458171E-2</v>
      </c>
      <c r="C38" s="3"/>
      <c r="D38" s="3">
        <f t="shared" si="0"/>
        <v>-12.104445486680531</v>
      </c>
      <c r="E38" s="3">
        <f>'Montly auxiliary Calculations'!V8</f>
        <v>-1.3711049818336157E-2</v>
      </c>
      <c r="F38" s="3"/>
      <c r="G38" s="3"/>
      <c r="H38" s="3"/>
      <c r="I38" s="3">
        <f>'Montly auxiliary Calculations'!T8</f>
        <v>-5.3565520394854606E-3</v>
      </c>
      <c r="J38" s="3">
        <f>'Montly auxiliary Calculations'!U8</f>
        <v>2.5308162959084618E-3</v>
      </c>
      <c r="K38" s="3">
        <f>Data!L38/100</f>
        <v>2.4249524568549875E-2</v>
      </c>
      <c r="L38" s="3">
        <f>Data!K38/100</f>
        <v>1.9734463710634246E-3</v>
      </c>
      <c r="M38" s="3">
        <f>Data!F38/100</f>
        <v>-1.6617012331725516E-2</v>
      </c>
    </row>
    <row r="39" spans="1:13" x14ac:dyDescent="0.3">
      <c r="A39">
        <v>1997</v>
      </c>
      <c r="B39" s="3">
        <f>(Data!I39-Data!I38)/100</f>
        <v>-1.648400018813554E-3</v>
      </c>
      <c r="C39" s="3"/>
      <c r="D39" s="3">
        <f t="shared" si="0"/>
        <v>-11.737706569310456</v>
      </c>
      <c r="E39" s="3">
        <f>'Montly auxiliary Calculations'!V9</f>
        <v>3.6673891737007435E-3</v>
      </c>
      <c r="F39" s="3"/>
      <c r="G39" s="3"/>
      <c r="H39" s="3"/>
      <c r="I39" s="3">
        <f>'Montly auxiliary Calculations'!T9</f>
        <v>1.1016138056837755E-2</v>
      </c>
      <c r="J39" s="3">
        <f>'Montly auxiliary Calculations'!U9</f>
        <v>2.3353120230563832E-3</v>
      </c>
      <c r="K39" s="3">
        <f>Data!L39/100</f>
        <v>2.3341764683686917E-2</v>
      </c>
      <c r="L39" s="3">
        <f>Data!K39/100</f>
        <v>1.2571029802595395E-3</v>
      </c>
      <c r="M39" s="3">
        <f>Data!F39/100</f>
        <v>-2.5319609144655794E-2</v>
      </c>
    </row>
    <row r="40" spans="1:13" x14ac:dyDescent="0.3">
      <c r="A40">
        <v>1998</v>
      </c>
      <c r="B40" s="3">
        <f>(Data!I40-Data!I39)/100</f>
        <v>2.7968509705188608E-2</v>
      </c>
      <c r="C40" s="3"/>
      <c r="D40" s="3">
        <f t="shared" si="0"/>
        <v>-10.092132919261077</v>
      </c>
      <c r="E40" s="3">
        <f>'Montly auxiliary Calculations'!V10</f>
        <v>1.6455736500493791E-2</v>
      </c>
      <c r="F40" s="3"/>
      <c r="G40" s="3"/>
      <c r="H40" s="3"/>
      <c r="I40" s="3">
        <f>'Montly auxiliary Calculations'!T10</f>
        <v>7.0315964641280079E-3</v>
      </c>
      <c r="J40" s="3">
        <f>'Montly auxiliary Calculations'!U10</f>
        <v>8.5380315308508387E-4</v>
      </c>
      <c r="K40" s="3">
        <f>Data!L40/100</f>
        <v>6.3985013986841852E-2</v>
      </c>
      <c r="L40" s="3">
        <f>Data!K40/100</f>
        <v>2.3080227294372379E-3</v>
      </c>
      <c r="M40" s="3">
        <f>Data!F40/100</f>
        <v>-3.1462907156806164E-2</v>
      </c>
    </row>
    <row r="41" spans="1:13" x14ac:dyDescent="0.3">
      <c r="A41">
        <v>1999</v>
      </c>
      <c r="B41" s="3">
        <f>(Data!I41-Data!I40)/100</f>
        <v>-5.1047286841152006E-2</v>
      </c>
      <c r="C41" s="3"/>
      <c r="D41" s="3">
        <f t="shared" si="0"/>
        <v>-8.3515888435782113</v>
      </c>
      <c r="E41" s="3">
        <f>'Montly auxiliary Calculations'!V11</f>
        <v>1.740544075682866E-2</v>
      </c>
      <c r="F41" s="3"/>
      <c r="G41" s="3"/>
      <c r="H41" s="3"/>
      <c r="I41" s="3">
        <f>'Montly auxiliary Calculations'!T11</f>
        <v>3.9474282123742876E-4</v>
      </c>
      <c r="J41" s="3">
        <f>'Montly auxiliary Calculations'!U11</f>
        <v>7.324979670659355E-3</v>
      </c>
      <c r="K41" s="3">
        <f>Data!L41/100</f>
        <v>8.1487480989213927E-3</v>
      </c>
      <c r="L41" s="3">
        <f>Data!K41/100</f>
        <v>4.8289419803521231E-3</v>
      </c>
      <c r="M41" s="3">
        <f>Data!F41/100</f>
        <v>-4.5872925306873029E-2</v>
      </c>
    </row>
    <row r="42" spans="1:13" x14ac:dyDescent="0.3">
      <c r="A42">
        <v>2000</v>
      </c>
      <c r="B42" s="3">
        <f>(Data!I42-Data!I41)/100</f>
        <v>-1.6127933751722664E-2</v>
      </c>
      <c r="C42" s="3"/>
      <c r="D42" s="3">
        <f t="shared" si="0"/>
        <v>-9.4974997539673609</v>
      </c>
      <c r="E42" s="3">
        <f>'Montly auxiliary Calculations'!V12</f>
        <v>-1.1459109103891496E-2</v>
      </c>
      <c r="F42" s="3"/>
      <c r="G42" s="3"/>
      <c r="H42" s="3"/>
      <c r="I42" s="3">
        <f>'Montly auxiliary Calculations'!T12</f>
        <v>-5.3597075390973206E-3</v>
      </c>
      <c r="J42" s="3">
        <f>'Montly auxiliary Calculations'!U12</f>
        <v>3.7532689012220793E-3</v>
      </c>
      <c r="K42" s="3">
        <f>Data!L42/100</f>
        <v>1.6828816299564873E-2</v>
      </c>
      <c r="L42" s="3">
        <f>Data!K42/100</f>
        <v>2.0475571829419391E-3</v>
      </c>
      <c r="M42" s="3">
        <f>Data!F42/100</f>
        <v>-3.015022528950325E-2</v>
      </c>
    </row>
    <row r="43" spans="1:13" x14ac:dyDescent="0.3">
      <c r="A43">
        <v>2001</v>
      </c>
      <c r="B43" s="3">
        <f>(Data!I43-Data!I42)/100</f>
        <v>-1.2961995270456219E-2</v>
      </c>
      <c r="C43" s="3"/>
      <c r="D43" s="3">
        <f t="shared" si="0"/>
        <v>-10.21692608905995</v>
      </c>
      <c r="E43" s="3">
        <f>'Montly auxiliary Calculations'!V13</f>
        <v>-7.194263350925878E-3</v>
      </c>
      <c r="F43" s="3"/>
      <c r="G43" s="3"/>
      <c r="H43" s="3"/>
      <c r="I43" s="3">
        <f>'Montly auxiliary Calculations'!T13</f>
        <v>-2.7646706935230414E-4</v>
      </c>
      <c r="J43" s="3">
        <f>'Montly auxiliary Calculations'!U13</f>
        <v>3.6890606712029804E-3</v>
      </c>
      <c r="K43" s="3">
        <f>Data!L43/100</f>
        <v>1.3492204798994328E-2</v>
      </c>
      <c r="L43" s="3">
        <f>Data!K43/100</f>
        <v>2.6717771496260118E-3</v>
      </c>
      <c r="M43" s="3">
        <f>Data!F43/100</f>
        <v>-3.131574477683835E-2</v>
      </c>
    </row>
    <row r="44" spans="1:13" x14ac:dyDescent="0.3">
      <c r="A44">
        <v>2002</v>
      </c>
      <c r="B44" s="3">
        <f>(Data!I44-Data!I43)/100</f>
        <v>-8.6204736502462409E-2</v>
      </c>
      <c r="C44" s="3"/>
      <c r="D44" s="3">
        <f t="shared" si="0"/>
        <v>-8.3867056115327099</v>
      </c>
      <c r="E44" s="3">
        <f>'Montly auxiliary Calculations'!V14</f>
        <v>1.8302204775272397E-2</v>
      </c>
      <c r="F44" s="3"/>
      <c r="G44" s="3"/>
      <c r="H44" s="3"/>
      <c r="I44" s="3">
        <f>'Montly auxiliary Calculations'!T14</f>
        <v>1.9764312372249626E-3</v>
      </c>
      <c r="J44" s="3">
        <f>'Montly auxiliary Calculations'!U14</f>
        <v>8.9632285503377391E-3</v>
      </c>
      <c r="K44" s="3">
        <f>Data!L44/100</f>
        <v>-2.9580984993981981E-2</v>
      </c>
      <c r="L44" s="3">
        <f>Data!K44/100</f>
        <v>5.5834184369968221E-3</v>
      </c>
      <c r="M44" s="3">
        <f>Data!F44/100</f>
        <v>-4.4794478636123014E-2</v>
      </c>
    </row>
    <row r="45" spans="1:13" x14ac:dyDescent="0.3">
      <c r="A45">
        <v>2003</v>
      </c>
      <c r="B45" s="3">
        <f>(Data!I45-Data!I44)/100</f>
        <v>2.1229026630886216E-2</v>
      </c>
      <c r="C45" s="3"/>
      <c r="D45" s="3">
        <f t="shared" si="0"/>
        <v>-8.875555510758689</v>
      </c>
      <c r="E45" s="3">
        <f>'Montly auxiliary Calculations'!V15</f>
        <v>-4.8884989922597906E-3</v>
      </c>
      <c r="F45" s="3"/>
      <c r="G45" s="3"/>
      <c r="H45" s="3"/>
      <c r="I45" s="3">
        <f>'Montly auxiliary Calculations'!T15</f>
        <v>-3.5876020268734987E-3</v>
      </c>
      <c r="J45" s="3">
        <f>'Montly auxiliary Calculations'!U15</f>
        <v>3.1027268264142488E-3</v>
      </c>
      <c r="K45" s="3">
        <f>Data!L45/100</f>
        <v>3.2173458108006057E-2</v>
      </c>
      <c r="L45" s="3">
        <f>Data!K45/100</f>
        <v>3.8936497028857044E-3</v>
      </c>
      <c r="M45" s="3">
        <f>Data!F45/100</f>
        <v>-2.559013862633349E-2</v>
      </c>
    </row>
    <row r="46" spans="1:13" x14ac:dyDescent="0.3">
      <c r="A46">
        <v>2004</v>
      </c>
      <c r="B46" s="3">
        <f>(Data!I46-Data!I45)/100</f>
        <v>-1.8766875359737038E-2</v>
      </c>
      <c r="C46" s="3"/>
      <c r="D46" s="3">
        <f t="shared" si="0"/>
        <v>-10.49458598661424</v>
      </c>
      <c r="E46" s="3">
        <f>'Montly auxiliary Calculations'!V16</f>
        <v>-1.6190304758555509E-2</v>
      </c>
      <c r="F46" s="3"/>
      <c r="G46" s="3"/>
      <c r="H46" s="3"/>
      <c r="I46" s="3">
        <f>'Montly auxiliary Calculations'!T16</f>
        <v>1.2127608269391216E-3</v>
      </c>
      <c r="J46" s="3">
        <f>'Montly auxiliary Calculations'!U16</f>
        <v>4.7700165950554773E-3</v>
      </c>
      <c r="K46" s="3">
        <f>Data!L46/100</f>
        <v>-5.0107662593014629E-4</v>
      </c>
      <c r="L46" s="3">
        <f>Data!K46/100</f>
        <v>1.1250488246624462E-3</v>
      </c>
      <c r="M46" s="3">
        <f>Data!F46/100</f>
        <v>-3.1756120977525157E-2</v>
      </c>
    </row>
    <row r="47" spans="1:13" x14ac:dyDescent="0.3">
      <c r="A47">
        <v>2005</v>
      </c>
      <c r="B47" s="3">
        <f>(Data!I47-Data!I46)/100</f>
        <v>3.6407615898924994E-2</v>
      </c>
      <c r="C47" s="3"/>
      <c r="D47" s="3">
        <f t="shared" si="0"/>
        <v>-13.558875091300145</v>
      </c>
      <c r="E47" s="3">
        <f>'Montly auxiliary Calculations'!V17</f>
        <v>-3.0642891046859043E-2</v>
      </c>
      <c r="F47" s="3"/>
      <c r="G47" s="3"/>
      <c r="H47" s="3"/>
      <c r="I47" s="3">
        <f>'Montly auxiliary Calculations'!T17</f>
        <v>3.1087195339702112E-3</v>
      </c>
      <c r="J47" s="3">
        <f>'Montly auxiliary Calculations'!U17</f>
        <v>1.5898351772519422E-3</v>
      </c>
      <c r="K47" s="3">
        <f>Data!L47/100</f>
        <v>4.1228584815982357E-2</v>
      </c>
      <c r="L47" s="3">
        <f>Data!K47/100</f>
        <v>2.2254804441404598E-3</v>
      </c>
      <c r="M47" s="3">
        <f>Data!F47/100</f>
        <v>-3.4878004280116712E-2</v>
      </c>
    </row>
    <row r="48" spans="1:13" x14ac:dyDescent="0.3">
      <c r="A48">
        <v>2006</v>
      </c>
      <c r="B48" s="3">
        <f>(Data!I48-Data!I47)/100</f>
        <v>2.9410727358353875E-2</v>
      </c>
      <c r="C48" s="3"/>
      <c r="D48" s="3">
        <f t="shared" si="0"/>
        <v>-17.0367220333756</v>
      </c>
      <c r="E48" s="3">
        <f>'Montly auxiliary Calculations'!V18</f>
        <v>-3.4778469420754549E-2</v>
      </c>
      <c r="F48" s="3"/>
      <c r="G48" s="3"/>
      <c r="H48" s="3"/>
      <c r="I48" s="3">
        <f>'Montly auxiliary Calculations'!T18</f>
        <v>3.9170242063413796E-3</v>
      </c>
      <c r="J48" s="3">
        <f>'Montly auxiliary Calculations'!U18</f>
        <v>2.9780705670587717E-3</v>
      </c>
      <c r="K48" s="3">
        <f>Data!L48/100</f>
        <v>2.7428806410405824E-2</v>
      </c>
      <c r="L48" s="3">
        <f>Data!K48/100</f>
        <v>2.2084068811270285E-3</v>
      </c>
      <c r="M48" s="3">
        <f>Data!F48/100</f>
        <v>-3.166122765355911E-2</v>
      </c>
    </row>
    <row r="49" spans="1:13" x14ac:dyDescent="0.3">
      <c r="A49">
        <v>2007</v>
      </c>
      <c r="B49" s="3">
        <f>(Data!I49-Data!I48)/100</f>
        <v>2.880635496012518E-2</v>
      </c>
      <c r="C49" s="3"/>
      <c r="D49" s="3">
        <f t="shared" si="0"/>
        <v>-23.276372018198039</v>
      </c>
      <c r="E49" s="3">
        <f>'Montly auxiliary Calculations'!V19</f>
        <v>-6.2396499848224388E-2</v>
      </c>
      <c r="F49" s="3"/>
      <c r="G49" s="3"/>
      <c r="H49" s="3"/>
      <c r="I49" s="3">
        <f>'Montly auxiliary Calculations'!T19</f>
        <v>2.5363112761305345E-3</v>
      </c>
      <c r="J49" s="3">
        <f>'Montly auxiliary Calculations'!U19</f>
        <v>5.2388263033959206E-3</v>
      </c>
      <c r="K49" s="3">
        <f>Data!L49/100</f>
        <v>1.6791276496842605E-3</v>
      </c>
      <c r="L49" s="3">
        <f>Data!K49/100</f>
        <v>3.5586103585978622E-3</v>
      </c>
      <c r="M49" s="3">
        <f>Data!F49/100</f>
        <v>-3.2259698505933056E-2</v>
      </c>
    </row>
    <row r="50" spans="1:13" x14ac:dyDescent="0.3">
      <c r="A50">
        <v>2008</v>
      </c>
      <c r="B50" s="3">
        <f>(Data!I50-Data!I49)/100</f>
        <v>-1.6939270674489419E-2</v>
      </c>
      <c r="C50" s="3"/>
      <c r="D50" s="3">
        <f t="shared" si="0"/>
        <v>-24.742242761570058</v>
      </c>
      <c r="E50" s="3">
        <f>'Montly auxiliary Calculations'!V20</f>
        <v>-1.4658707433720197E-2</v>
      </c>
      <c r="F50" s="3"/>
      <c r="G50" s="3"/>
      <c r="H50" s="3"/>
      <c r="I50" s="3">
        <f>'Montly auxiliary Calculations'!T20</f>
        <v>-4.4855654716892679E-3</v>
      </c>
      <c r="J50" s="3">
        <f>'Montly auxiliary Calculations'!U20</f>
        <v>4.2557698862434688E-3</v>
      </c>
      <c r="K50" s="3">
        <f>Data!L50/100</f>
        <v>6.153869580876878E-3</v>
      </c>
      <c r="L50" s="3">
        <f>Data!K50/100</f>
        <v>6.9967213539291477E-5</v>
      </c>
      <c r="M50" s="3">
        <f>Data!F50/100</f>
        <v>-3.286570267942486E-2</v>
      </c>
    </row>
    <row r="51" spans="1:13" x14ac:dyDescent="0.3">
      <c r="A51">
        <v>2009</v>
      </c>
      <c r="B51" s="3">
        <f>(Data!I51-Data!I50)/100</f>
        <v>3.0308309981290416E-2</v>
      </c>
      <c r="C51" s="3"/>
      <c r="D51" s="3">
        <f t="shared" si="0"/>
        <v>-25.526477705077255</v>
      </c>
      <c r="E51" s="3">
        <f>'Montly auxiliary Calculations'!V21</f>
        <v>-7.8423494350719648E-3</v>
      </c>
      <c r="F51" s="3"/>
      <c r="G51" s="3"/>
      <c r="H51" s="3"/>
      <c r="I51" s="3">
        <f>'Montly auxiliary Calculations'!T21</f>
        <v>4.192467790878944E-3</v>
      </c>
      <c r="J51" s="3">
        <f>'Montly auxiliary Calculations'!U21</f>
        <v>8.7968964166945836E-4</v>
      </c>
      <c r="K51" s="3">
        <f>Data!L51/100</f>
        <v>3.8956098645914893E-2</v>
      </c>
      <c r="L51" s="3">
        <f>Data!K51/100</f>
        <v>4.44952611586754E-3</v>
      </c>
      <c r="M51" s="3">
        <f>Data!F51/100</f>
        <v>-9.9035078323934517E-3</v>
      </c>
    </row>
    <row r="52" spans="1:13" x14ac:dyDescent="0.3">
      <c r="A52">
        <v>2010</v>
      </c>
      <c r="B52" s="3">
        <f>(Data!I52-Data!I51)/100</f>
        <v>-3.0370505943786544E-2</v>
      </c>
      <c r="C52" s="3"/>
      <c r="D52" s="3">
        <f t="shared" si="0"/>
        <v>-26.985269582482221</v>
      </c>
      <c r="E52" s="3">
        <f>'Montly auxiliary Calculations'!V22</f>
        <v>-1.458791877404967E-2</v>
      </c>
      <c r="F52" s="3"/>
      <c r="G52" s="3"/>
      <c r="H52" s="3"/>
      <c r="I52" s="3">
        <f>'Montly auxiliary Calculations'!T22</f>
        <v>2.5287843409210059E-3</v>
      </c>
      <c r="J52" s="3">
        <f>'Montly auxiliary Calculations'!U22</f>
        <v>6.8131524931068499E-3</v>
      </c>
      <c r="K52" s="3">
        <f>Data!L52/100</f>
        <v>-1.6267594707752232E-2</v>
      </c>
      <c r="L52" s="3">
        <f>Data!K52/100</f>
        <v>6.1710789209936346E-3</v>
      </c>
      <c r="M52" s="3">
        <f>Data!F52/100</f>
        <v>-1.5689908379459234E-2</v>
      </c>
    </row>
    <row r="53" spans="1:13" x14ac:dyDescent="0.3">
      <c r="A53">
        <v>2011</v>
      </c>
      <c r="B53" s="3">
        <f>(Data!I53-Data!I52)/100</f>
        <v>1.674981287990418E-2</v>
      </c>
      <c r="C53" s="3"/>
      <c r="D53" s="3">
        <f t="shared" si="0"/>
        <v>-29.024219205317983</v>
      </c>
      <c r="E53" s="3">
        <f>'Montly auxiliary Calculations'!V23</f>
        <v>-2.0389496228357638E-2</v>
      </c>
      <c r="F53" s="3"/>
      <c r="G53" s="3"/>
      <c r="H53" s="3"/>
      <c r="I53" s="3">
        <f>'Montly auxiliary Calculations'!T23</f>
        <v>-1.9064524517470802E-3</v>
      </c>
      <c r="J53" s="3">
        <f>'Montly auxiliary Calculations'!U23</f>
        <v>3.1643651737386525E-3</v>
      </c>
      <c r="K53" s="3">
        <f>Data!L53/100</f>
        <v>2.2945519175951591E-2</v>
      </c>
      <c r="L53" s="3">
        <f>Data!K53/100</f>
        <v>5.1124462855467456E-3</v>
      </c>
      <c r="M53" s="3">
        <f>Data!F53/100</f>
        <v>-2.6312555500307876E-2</v>
      </c>
    </row>
    <row r="54" spans="1:13" x14ac:dyDescent="0.3">
      <c r="A54">
        <v>2012</v>
      </c>
      <c r="B54" s="3">
        <f>(Data!I54-Data!I53)/100</f>
        <v>-1.6020675370324203E-2</v>
      </c>
      <c r="C54" s="3"/>
      <c r="D54" s="3">
        <f t="shared" si="0"/>
        <v>-29.15384969437617</v>
      </c>
      <c r="E54" s="3">
        <f>'Montly auxiliary Calculations'!V24</f>
        <v>-1.2963048905818653E-3</v>
      </c>
      <c r="F54" s="3"/>
      <c r="G54" s="3"/>
      <c r="H54" s="3"/>
      <c r="I54" s="3">
        <f>'Montly auxiliary Calculations'!T24</f>
        <v>-7.1852031293867524E-4</v>
      </c>
      <c r="J54" s="3">
        <f>'Montly auxiliary Calculations'!U24</f>
        <v>4.1388962656363458E-3</v>
      </c>
      <c r="K54" s="3">
        <f>Data!L54/100</f>
        <v>4.131251478259575E-3</v>
      </c>
      <c r="L54" s="3">
        <f>Data!K54/100</f>
        <v>4.4893931060044955E-3</v>
      </c>
      <c r="M54" s="3">
        <f>Data!F54/100</f>
        <v>-1.9613995981958298E-2</v>
      </c>
    </row>
    <row r="55" spans="1:13" x14ac:dyDescent="0.3">
      <c r="A55">
        <v>2013</v>
      </c>
      <c r="B55" s="3">
        <f>(Data!I55-Data!I54)/100</f>
        <v>2.7096004106840787E-3</v>
      </c>
      <c r="C55" s="3"/>
      <c r="D55" s="3">
        <f t="shared" si="0"/>
        <v>-28.823515199576569</v>
      </c>
      <c r="E55" s="3">
        <f>'Montly auxiliary Calculations'!V25</f>
        <v>3.3033449479960095E-3</v>
      </c>
      <c r="F55" s="3"/>
      <c r="G55" s="3"/>
      <c r="H55" s="3"/>
      <c r="I55" s="3">
        <f>'Montly auxiliary Calculations'!T25</f>
        <v>-2.9544032140648574E-4</v>
      </c>
      <c r="J55" s="3">
        <f>'Montly auxiliary Calculations'!U25</f>
        <v>2.9169291324352455E-3</v>
      </c>
      <c r="K55" s="3">
        <f>Data!L55/100</f>
        <v>1.8342833287887595E-2</v>
      </c>
      <c r="L55" s="3">
        <f>Data!K55/100</f>
        <v>4.0804584538742762E-3</v>
      </c>
      <c r="M55" s="3">
        <f>Data!F55/100</f>
        <v>-9.980325637063199E-3</v>
      </c>
    </row>
    <row r="56" spans="1:13" x14ac:dyDescent="0.3">
      <c r="A56">
        <v>2014</v>
      </c>
      <c r="B56" s="3">
        <f>(Data!I56-Data!I55)/100</f>
        <v>4.6599656806724295E-2</v>
      </c>
      <c r="C56" s="3"/>
      <c r="D56" s="3">
        <f t="shared" si="0"/>
        <v>-28.531493253310835</v>
      </c>
      <c r="E56" s="3">
        <f>'Montly auxiliary Calculations'!V26</f>
        <v>2.9202194626573607E-3</v>
      </c>
      <c r="F56" s="3"/>
      <c r="G56" s="3"/>
      <c r="H56" s="3"/>
      <c r="I56" s="3">
        <f>'Montly auxiliary Calculations'!T26</f>
        <v>1.3205635652555822E-3</v>
      </c>
      <c r="J56" s="3">
        <f>'Montly auxiliary Calculations'!U26</f>
        <v>1.0776191566788159E-3</v>
      </c>
      <c r="K56" s="3">
        <f>Data!L56/100</f>
        <v>4.471098914573006E-2</v>
      </c>
      <c r="L56" s="3">
        <f>Data!K56/100</f>
        <v>-7.3071779303638437E-4</v>
      </c>
      <c r="M56" s="3">
        <f>Data!F56/100</f>
        <v>-4.1810024636530245E-3</v>
      </c>
    </row>
    <row r="57" spans="1:13" x14ac:dyDescent="0.3">
      <c r="A57">
        <v>2015</v>
      </c>
      <c r="B57" s="3">
        <f>(Data!I57-Data!I56)/100</f>
        <v>7.648860380358434E-2</v>
      </c>
      <c r="C57" s="3"/>
      <c r="D57" s="3">
        <f t="shared" si="0"/>
        <v>-29.001944259896767</v>
      </c>
      <c r="E57" s="3">
        <f>'Montly auxiliary Calculations'!V27</f>
        <v>-4.7045100658593417E-3</v>
      </c>
      <c r="F57" s="3"/>
      <c r="G57" s="3"/>
      <c r="H57" s="3"/>
      <c r="I57" s="3">
        <f>'Montly auxiliary Calculations'!T27</f>
        <v>-4.4041134268435686E-3</v>
      </c>
      <c r="J57" s="3">
        <f>'Montly auxiliary Calculations'!U27</f>
        <v>2.7542282779427045E-3</v>
      </c>
      <c r="K57" s="3">
        <f>Data!L57/100</f>
        <v>5.3040282280233955E-2</v>
      </c>
      <c r="L57" s="3">
        <f>Data!K57/100</f>
        <v>-4.8656393607306343E-3</v>
      </c>
      <c r="M57" s="3">
        <f>Data!F57/100</f>
        <v>-2.3038321075140939E-2</v>
      </c>
    </row>
    <row r="58" spans="1:13" x14ac:dyDescent="0.3">
      <c r="A58">
        <v>2016</v>
      </c>
      <c r="B58" s="3">
        <f>(Data!I58-Data!I57)/100</f>
        <v>6.2834026682743571E-2</v>
      </c>
      <c r="C58" s="3"/>
      <c r="D58" s="3">
        <f t="shared" si="0"/>
        <v>-29.052889420460541</v>
      </c>
      <c r="E58" s="3">
        <f>'Montly auxiliary Calculations'!V28</f>
        <v>-5.0945160563774293E-4</v>
      </c>
      <c r="F58" s="3"/>
      <c r="G58" s="3"/>
      <c r="H58" s="3"/>
      <c r="I58" s="3">
        <f>'Montly auxiliary Calculations'!T28</f>
        <v>4.0915879011092782E-4</v>
      </c>
      <c r="J58" s="3">
        <f>'Montly auxiliary Calculations'!U28</f>
        <v>1.8528240904441336E-3</v>
      </c>
      <c r="K58" s="3">
        <f>Data!L58/100</f>
        <v>3.9894401028257462E-2</v>
      </c>
      <c r="L58" s="3">
        <f>Data!K58/100</f>
        <v>7.6564287593457268E-4</v>
      </c>
      <c r="M58" s="3">
        <f>Data!F58/100</f>
        <v>1.79892336523583E-4</v>
      </c>
    </row>
    <row r="59" spans="1:13" x14ac:dyDescent="0.3">
      <c r="A59">
        <v>2017</v>
      </c>
      <c r="B59" s="3">
        <f>(Data!I59-Data!I58)/100</f>
        <v>7.6481909841109474E-2</v>
      </c>
      <c r="C59" s="3"/>
      <c r="D59" s="3">
        <f t="shared" si="0"/>
        <v>-29.140557489448749</v>
      </c>
      <c r="E59" s="3">
        <f>'Montly auxiliary Calculations'!V29</f>
        <v>-8.7668068988207889E-4</v>
      </c>
      <c r="F59" s="3"/>
      <c r="G59" s="3"/>
      <c r="H59" s="3"/>
      <c r="I59" s="3">
        <f>'Montly auxiliary Calculations'!T29</f>
        <v>4.0135196221999167E-3</v>
      </c>
      <c r="J59" s="3">
        <f>'Montly auxiliary Calculations'!U29</f>
        <v>1.5753271001259889E-4</v>
      </c>
      <c r="K59" s="3">
        <f>Data!L59/100</f>
        <v>6.0498732913914319E-2</v>
      </c>
      <c r="L59" s="3">
        <f>Data!K59/100</f>
        <v>4.1141354531680548E-3</v>
      </c>
      <c r="M59" s="3">
        <f>Data!F59/100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C327-F3CC-4B6B-8138-EBFAD5D70DB0}">
  <dimension ref="A1:V325"/>
  <sheetViews>
    <sheetView topLeftCell="G1" zoomScale="85" zoomScaleNormal="85" workbookViewId="0">
      <selection activeCell="T23" sqref="T23"/>
    </sheetView>
  </sheetViews>
  <sheetFormatPr defaultRowHeight="14.4" x14ac:dyDescent="0.3"/>
  <cols>
    <col min="1" max="1" width="5" bestFit="1" customWidth="1"/>
    <col min="2" max="2" width="6.33203125" customWidth="1"/>
    <col min="3" max="3" width="19.109375" bestFit="1" customWidth="1"/>
    <col min="4" max="4" width="23.88671875" bestFit="1" customWidth="1"/>
    <col min="5" max="5" width="8.33203125" bestFit="1" customWidth="1"/>
    <col min="6" max="6" width="13.5546875" bestFit="1" customWidth="1"/>
    <col min="7" max="7" width="13.88671875" bestFit="1" customWidth="1"/>
    <col min="8" max="8" width="10.77734375" customWidth="1"/>
    <col min="9" max="9" width="15.6640625" bestFit="1" customWidth="1"/>
    <col min="10" max="10" width="12.88671875" bestFit="1" customWidth="1"/>
    <col min="11" max="11" width="16.88671875" bestFit="1" customWidth="1"/>
    <col min="12" max="12" width="34" bestFit="1" customWidth="1"/>
    <col min="13" max="14" width="13" customWidth="1"/>
    <col min="15" max="15" width="25.33203125" bestFit="1" customWidth="1"/>
    <col min="19" max="19" width="5" bestFit="1" customWidth="1"/>
    <col min="20" max="20" width="13.88671875" bestFit="1" customWidth="1"/>
    <col min="21" max="21" width="10.77734375" bestFit="1" customWidth="1"/>
    <col min="22" max="22" width="21.109375" bestFit="1" customWidth="1"/>
  </cols>
  <sheetData>
    <row r="1" spans="1:22" x14ac:dyDescent="0.3">
      <c r="A1" t="s">
        <v>0</v>
      </c>
      <c r="B1" t="s">
        <v>14</v>
      </c>
      <c r="C1" t="s">
        <v>41</v>
      </c>
      <c r="D1" t="s">
        <v>13</v>
      </c>
      <c r="E1" s="4" t="s">
        <v>39</v>
      </c>
      <c r="F1" t="s">
        <v>11</v>
      </c>
      <c r="G1" t="s">
        <v>42</v>
      </c>
      <c r="H1" t="s">
        <v>38</v>
      </c>
      <c r="I1" t="s">
        <v>45</v>
      </c>
      <c r="J1" t="s">
        <v>44</v>
      </c>
      <c r="K1" t="s">
        <v>47</v>
      </c>
      <c r="L1" t="s">
        <v>46</v>
      </c>
      <c r="M1" t="s">
        <v>48</v>
      </c>
      <c r="N1" t="s">
        <v>49</v>
      </c>
      <c r="O1" t="s">
        <v>50</v>
      </c>
      <c r="S1" s="7" t="s">
        <v>0</v>
      </c>
      <c r="T1" s="13" t="s">
        <v>43</v>
      </c>
      <c r="U1" s="14"/>
      <c r="V1" s="15"/>
    </row>
    <row r="2" spans="1:22" x14ac:dyDescent="0.3">
      <c r="A2">
        <v>1991</v>
      </c>
      <c r="B2">
        <v>1</v>
      </c>
      <c r="C2" s="1">
        <v>0.31593250525197891</v>
      </c>
      <c r="D2" s="1">
        <v>0.34768373174132611</v>
      </c>
      <c r="E2" s="1">
        <v>86.39377279709953</v>
      </c>
      <c r="F2" s="1">
        <v>0.47604581818181818</v>
      </c>
      <c r="G2" s="1">
        <f>'Montly auxiliary Calculations'!F2/('Montly auxiliary Calculations'!E2*'Montly auxiliary Calculations'!D2)-Data!M32/(Calculations!F32*Calculations!H32)</f>
        <v>-7.9242894592587224E-3</v>
      </c>
      <c r="H2" s="1">
        <f>('Montly auxiliary Calculations'!F2-Data!M32)/('Montly auxiliary Calculations'!C2*'Montly auxiliary Calculations'!E2)-G2</f>
        <v>3.7656914858691468E-3</v>
      </c>
      <c r="I2" s="1">
        <v>6.9970909090909101E-5</v>
      </c>
      <c r="J2" s="1">
        <v>134.6</v>
      </c>
      <c r="K2" s="1">
        <f>J2*I2/C2</f>
        <v>2.981043168104771E-2</v>
      </c>
      <c r="L2" s="1">
        <v>91969.000000000044</v>
      </c>
      <c r="M2" s="1">
        <f>L2*100/J2/E2</f>
        <v>790.88613949931948</v>
      </c>
      <c r="N2" s="1">
        <f>M2*K2</f>
        <v>23.576657229032033</v>
      </c>
      <c r="O2" s="1">
        <v>2.6022279617963577</v>
      </c>
      <c r="S2" s="7"/>
      <c r="T2" s="7" t="s">
        <v>42</v>
      </c>
      <c r="U2" s="7" t="s">
        <v>38</v>
      </c>
      <c r="V2" s="7" t="s">
        <v>51</v>
      </c>
    </row>
    <row r="3" spans="1:22" x14ac:dyDescent="0.3">
      <c r="A3">
        <v>1991</v>
      </c>
      <c r="B3">
        <v>2</v>
      </c>
      <c r="C3" s="1">
        <v>0.38262595746886102</v>
      </c>
      <c r="D3" s="1">
        <v>0.39625354814489777</v>
      </c>
      <c r="E3" s="1">
        <v>86.465409424626145</v>
      </c>
      <c r="F3" s="1">
        <v>0.65893854545454544</v>
      </c>
      <c r="G3" s="1">
        <f>'Montly auxiliary Calculations'!F3/('Montly auxiliary Calculations'!E3*'Montly auxiliary Calculations'!D3)-'Montly auxiliary Calculations'!F2/('Montly auxiliary Calculations'!E2*'Montly auxiliary Calculations'!D2)</f>
        <v>3.3839438093441754E-3</v>
      </c>
      <c r="H3" s="1">
        <f>('Montly auxiliary Calculations'!F3-'Montly auxiliary Calculations'!F2)/('Montly auxiliary Calculations'!C3*'Montly auxiliary Calculations'!E3)-G3</f>
        <v>2.1442034649983522E-3</v>
      </c>
      <c r="I3" s="1">
        <v>8.0370909090909096E-5</v>
      </c>
      <c r="J3" s="1">
        <v>134.80000000000001</v>
      </c>
      <c r="K3" s="1">
        <f t="shared" ref="K3:K66" si="0">J3*I3/C3</f>
        <v>2.8314855105815037E-2</v>
      </c>
      <c r="L3" s="1">
        <v>92198.08212305198</v>
      </c>
      <c r="M3" s="1">
        <f t="shared" ref="M3:M66" si="1">L3*100/J3/E3</f>
        <v>791.02387660585032</v>
      </c>
      <c r="N3" s="1">
        <f t="shared" ref="N3:N66" si="2">M3*K3</f>
        <v>22.397726451334766</v>
      </c>
      <c r="O3" s="1">
        <f>N3-N2*K3/K2</f>
        <v>3.9000062141134606E-3</v>
      </c>
      <c r="S3" s="7">
        <v>1991</v>
      </c>
      <c r="T3" s="8">
        <f>SUM(G2:G13)</f>
        <v>-8.3100279297308229E-3</v>
      </c>
      <c r="U3" s="8">
        <f>SUM(H2:H13)</f>
        <v>2.9509222856590762E-2</v>
      </c>
      <c r="V3" s="8">
        <f>SUM(O2:O13)/100</f>
        <v>2.1410467002050938E-2</v>
      </c>
    </row>
    <row r="4" spans="1:22" x14ac:dyDescent="0.3">
      <c r="A4">
        <v>1991</v>
      </c>
      <c r="B4">
        <v>3</v>
      </c>
      <c r="C4" s="1">
        <v>0.41036649854106988</v>
      </c>
      <c r="D4" s="1">
        <v>0.42792385206205491</v>
      </c>
      <c r="E4" s="1">
        <v>86.537046052152746</v>
      </c>
      <c r="F4" s="1">
        <v>0.73593127272727277</v>
      </c>
      <c r="G4" s="1">
        <f>'Montly auxiliary Calculations'!F4/('Montly auxiliary Calculations'!E4*'Montly auxiliary Calculations'!D4)-'Montly auxiliary Calculations'!F3/('Montly auxiliary Calculations'!E3*'Montly auxiliary Calculations'!D3)</f>
        <v>6.4102409656533257E-4</v>
      </c>
      <c r="H4" s="1">
        <f>('Montly auxiliary Calculations'!F4-'Montly auxiliary Calculations'!F3)/('Montly auxiliary Calculations'!C4*'Montly auxiliary Calculations'!E4)-G4</f>
        <v>1.5270580769446945E-3</v>
      </c>
      <c r="I4" s="1">
        <v>8.3490909090909094E-5</v>
      </c>
      <c r="J4" s="1">
        <v>135</v>
      </c>
      <c r="K4" s="1">
        <f t="shared" si="0"/>
        <v>2.7466356945180036E-2</v>
      </c>
      <c r="L4" s="1">
        <v>93370.206364179903</v>
      </c>
      <c r="M4" s="1">
        <f t="shared" si="1"/>
        <v>799.23130012591776</v>
      </c>
      <c r="N4" s="1">
        <f t="shared" si="2"/>
        <v>21.95197217101877</v>
      </c>
      <c r="O4" s="1">
        <f t="shared" ref="O4:O67" si="3">N4-N3*K4/K3</f>
        <v>0.22542802400243644</v>
      </c>
      <c r="S4" s="7">
        <v>1992</v>
      </c>
      <c r="T4" s="8">
        <f>SUM(G14:G25)</f>
        <v>-2.3745997595024573E-3</v>
      </c>
      <c r="U4" s="8">
        <f>SUM(H14:H25)</f>
        <v>2.8003342579558759E-2</v>
      </c>
      <c r="V4" s="8">
        <f>SUM(O14:O25)/100</f>
        <v>-5.0260921607768377E-2</v>
      </c>
    </row>
    <row r="5" spans="1:22" x14ac:dyDescent="0.3">
      <c r="A5">
        <v>1991</v>
      </c>
      <c r="B5">
        <v>4</v>
      </c>
      <c r="C5" s="1">
        <v>0.44623238937547127</v>
      </c>
      <c r="D5" s="1">
        <v>0.46057165466554661</v>
      </c>
      <c r="E5" s="1">
        <v>86.608682679679376</v>
      </c>
      <c r="F5" s="1">
        <v>0.73709418181818187</v>
      </c>
      <c r="G5" s="1">
        <f>'Montly auxiliary Calculations'!F5/('Montly auxiliary Calculations'!E5*'Montly auxiliary Calculations'!D5)-'Montly auxiliary Calculations'!F4/('Montly auxiliary Calculations'!E4*'Montly auxiliary Calculations'!D4)</f>
        <v>-1.3948417813559183E-3</v>
      </c>
      <c r="H5" s="1">
        <f>('Montly auxiliary Calculations'!F5-'Montly auxiliary Calculations'!F4)/('Montly auxiliary Calculations'!C5*'Montly auxiliary Calculations'!E5)-G5</f>
        <v>1.4249318544413759E-3</v>
      </c>
      <c r="I5" s="1">
        <v>9.1541818181818205E-5</v>
      </c>
      <c r="J5" s="1">
        <v>135.19999999999999</v>
      </c>
      <c r="K5" s="1">
        <f t="shared" si="0"/>
        <v>2.7735444832911842E-2</v>
      </c>
      <c r="L5" s="1">
        <v>92446.233215802466</v>
      </c>
      <c r="M5" s="1">
        <f t="shared" si="1"/>
        <v>789.49811169278598</v>
      </c>
      <c r="N5" s="1">
        <f t="shared" si="2"/>
        <v>21.897081322543336</v>
      </c>
      <c r="O5" s="1">
        <f t="shared" si="3"/>
        <v>-0.26995431083546251</v>
      </c>
      <c r="S5" s="7">
        <v>1993</v>
      </c>
      <c r="T5" s="8">
        <f>SUM(G26:G37)</f>
        <v>-4.4435845427037868E-3</v>
      </c>
      <c r="U5" s="8">
        <f>SUM(H26:H37)</f>
        <v>2.6499643953738394E-2</v>
      </c>
      <c r="V5" s="8">
        <f>SUM(O26:O37)/100</f>
        <v>-3.4346987319682006E-2</v>
      </c>
    </row>
    <row r="6" spans="1:22" x14ac:dyDescent="0.3">
      <c r="A6">
        <v>1991</v>
      </c>
      <c r="B6">
        <v>5</v>
      </c>
      <c r="C6" s="1">
        <v>0.47537169898904647</v>
      </c>
      <c r="D6" s="1">
        <v>0.49825667307459365</v>
      </c>
      <c r="E6" s="1">
        <v>86.680319307205991</v>
      </c>
      <c r="F6" s="1">
        <v>0.81799745454545458</v>
      </c>
      <c r="G6" s="1">
        <f>'Montly auxiliary Calculations'!F6/('Montly auxiliary Calculations'!E6*'Montly auxiliary Calculations'!D6)-'Montly auxiliary Calculations'!F5/('Montly auxiliary Calculations'!E5*'Montly auxiliary Calculations'!D5)</f>
        <v>4.6152895480816927E-4</v>
      </c>
      <c r="H6" s="1">
        <f>('Montly auxiliary Calculations'!F6-'Montly auxiliary Calculations'!F5)/('Montly auxiliary Calculations'!C6*'Montly auxiliary Calculations'!E6)-G6</f>
        <v>1.5018867707486043E-3</v>
      </c>
      <c r="I6" s="1">
        <v>9.91309090909091E-5</v>
      </c>
      <c r="J6" s="1">
        <v>135.6</v>
      </c>
      <c r="K6" s="1">
        <f t="shared" si="0"/>
        <v>2.8277138292654248E-2</v>
      </c>
      <c r="L6" s="1">
        <v>91076.574141897639</v>
      </c>
      <c r="M6" s="1">
        <f t="shared" si="1"/>
        <v>774.86580213033869</v>
      </c>
      <c r="N6" s="1">
        <f t="shared" si="2"/>
        <v>21.91098744508805</v>
      </c>
      <c r="O6" s="1">
        <f t="shared" si="3"/>
        <v>-0.41375984103824948</v>
      </c>
      <c r="S6" s="7">
        <v>1994</v>
      </c>
      <c r="T6" s="8">
        <f>SUM(G38:G49)</f>
        <v>1.9262833667792818E-2</v>
      </c>
      <c r="U6" s="8">
        <f>SUM(H38:H49)</f>
        <v>1.6658302358601915E-2</v>
      </c>
      <c r="V6" s="8">
        <f>SUM(O38:O49)/100</f>
        <v>-3.3664533220975033E-2</v>
      </c>
    </row>
    <row r="7" spans="1:22" x14ac:dyDescent="0.3">
      <c r="A7">
        <v>1991</v>
      </c>
      <c r="B7">
        <v>6</v>
      </c>
      <c r="C7" s="1">
        <v>0.52224335775841568</v>
      </c>
      <c r="D7" s="1">
        <v>0.55473461735583862</v>
      </c>
      <c r="E7" s="1">
        <v>86.751955934732607</v>
      </c>
      <c r="F7" s="1">
        <v>0.89994727272727271</v>
      </c>
      <c r="G7" s="1">
        <f>'Montly auxiliary Calculations'!F7/('Montly auxiliary Calculations'!E7*'Montly auxiliary Calculations'!D7)-'Montly auxiliary Calculations'!F6/('Montly auxiliary Calculations'!E6*'Montly auxiliary Calculations'!D6)</f>
        <v>-2.3945810227153294E-4</v>
      </c>
      <c r="H7" s="1">
        <f>('Montly auxiliary Calculations'!F7-'Montly auxiliary Calculations'!F6)/('Montly auxiliary Calculations'!C7*'Montly auxiliary Calculations'!E7)-G7</f>
        <v>2.0482799460564615E-3</v>
      </c>
      <c r="I7" s="1">
        <v>1.08189090909091E-4</v>
      </c>
      <c r="J7" s="1">
        <v>136</v>
      </c>
      <c r="K7" s="1">
        <f t="shared" si="0"/>
        <v>2.8174061278234176E-2</v>
      </c>
      <c r="L7" s="1">
        <v>90993.82141666516</v>
      </c>
      <c r="M7" s="1">
        <f t="shared" si="1"/>
        <v>771.24741349045973</v>
      </c>
      <c r="N7" s="1">
        <f t="shared" si="2"/>
        <v>21.729171888359822</v>
      </c>
      <c r="O7" s="1">
        <f t="shared" si="3"/>
        <v>-0.10194470326841554</v>
      </c>
      <c r="S7" s="7">
        <v>1995</v>
      </c>
      <c r="T7" s="8">
        <f>SUM(G50:G61)</f>
        <v>8.7408756682147079E-4</v>
      </c>
      <c r="U7" s="8">
        <f>SUM(H50:H61)</f>
        <v>3.8655067233359574E-3</v>
      </c>
      <c r="V7" s="8">
        <f>SUM(O50:O61)/100</f>
        <v>-2.0770907064633012E-2</v>
      </c>
    </row>
    <row r="8" spans="1:22" x14ac:dyDescent="0.3">
      <c r="A8">
        <v>1991</v>
      </c>
      <c r="B8">
        <v>7</v>
      </c>
      <c r="C8" s="1">
        <v>0.58924731376915207</v>
      </c>
      <c r="D8" s="1">
        <v>0.63324124336472143</v>
      </c>
      <c r="E8" s="1">
        <v>86.823592562259236</v>
      </c>
      <c r="F8" s="1">
        <v>0.93503236363636366</v>
      </c>
      <c r="G8" s="1">
        <f>'Montly auxiliary Calculations'!F8/('Montly auxiliary Calculations'!E8*'Montly auxiliary Calculations'!D8)-'Montly auxiliary Calculations'!F7/('Montly auxiliary Calculations'!E7*'Montly auxiliary Calculations'!D7)</f>
        <v>-1.6937838035039413E-3</v>
      </c>
      <c r="H8" s="1">
        <f>('Montly auxiliary Calculations'!F8-'Montly auxiliary Calculations'!F7)/('Montly auxiliary Calculations'!C8*'Montly auxiliary Calculations'!E8)-G8</f>
        <v>2.3795676367975491E-3</v>
      </c>
      <c r="I8" s="1">
        <v>1.19483636363636E-4</v>
      </c>
      <c r="J8" s="1">
        <v>136.19999999999999</v>
      </c>
      <c r="K8" s="1">
        <f t="shared" si="0"/>
        <v>2.761772670397394E-2</v>
      </c>
      <c r="L8" s="1">
        <v>89362.401264512446</v>
      </c>
      <c r="M8" s="1">
        <f t="shared" si="1"/>
        <v>755.68355386944052</v>
      </c>
      <c r="N8" s="1">
        <f t="shared" si="2"/>
        <v>20.870261865453976</v>
      </c>
      <c r="O8" s="1">
        <f t="shared" si="3"/>
        <v>-0.4298384214723221</v>
      </c>
      <c r="S8" s="7">
        <v>1996</v>
      </c>
      <c r="T8" s="8">
        <f>SUM(G62:G73)</f>
        <v>-5.3565520394854606E-3</v>
      </c>
      <c r="U8" s="8">
        <f>SUM(H62:H73)</f>
        <v>2.5308162959084618E-3</v>
      </c>
      <c r="V8" s="8">
        <f>SUM(O62:O73)/100</f>
        <v>-1.3711049818336157E-2</v>
      </c>
    </row>
    <row r="9" spans="1:22" x14ac:dyDescent="0.3">
      <c r="A9">
        <v>1991</v>
      </c>
      <c r="B9">
        <v>8</v>
      </c>
      <c r="C9" s="1">
        <v>0.68051981388445482</v>
      </c>
      <c r="D9" s="1">
        <v>0.73354303957607736</v>
      </c>
      <c r="E9" s="1">
        <v>86.787416065358286</v>
      </c>
      <c r="F9" s="1">
        <v>1.0226014545454545</v>
      </c>
      <c r="G9" s="1">
        <f>'Montly auxiliary Calculations'!F9/('Montly auxiliary Calculations'!E9*'Montly auxiliary Calculations'!D9)-'Montly auxiliary Calculations'!F8/('Montly auxiliary Calculations'!E8*'Montly auxiliary Calculations'!D8)</f>
        <v>-9.4378279854788472E-4</v>
      </c>
      <c r="H9" s="1">
        <f>('Montly auxiliary Calculations'!F9-'Montly auxiliary Calculations'!F8)/('Montly auxiliary Calculations'!C9*'Montly auxiliary Calculations'!E9)-G9</f>
        <v>2.4264828694814367E-3</v>
      </c>
      <c r="I9" s="1">
        <v>1.3481818181818199E-4</v>
      </c>
      <c r="J9" s="1">
        <v>136.6</v>
      </c>
      <c r="K9" s="1">
        <f t="shared" si="0"/>
        <v>2.7061906590555983E-2</v>
      </c>
      <c r="L9" s="1">
        <v>89706.749917723631</v>
      </c>
      <c r="M9" s="1">
        <f t="shared" si="1"/>
        <v>756.68942544478602</v>
      </c>
      <c r="N9" s="1">
        <f t="shared" si="2"/>
        <v>20.477458549448276</v>
      </c>
      <c r="O9" s="1">
        <f t="shared" si="3"/>
        <v>2.7220802614099426E-2</v>
      </c>
      <c r="S9" s="7">
        <v>1997</v>
      </c>
      <c r="T9" s="8">
        <f>SUM(G74:G85)</f>
        <v>1.1016138056837755E-2</v>
      </c>
      <c r="U9" s="8">
        <f>SUM(H74:H85)</f>
        <v>2.3353120230563832E-3</v>
      </c>
      <c r="V9" s="8">
        <f>SUM(O74:O85)/100</f>
        <v>3.6673891737007435E-3</v>
      </c>
    </row>
    <row r="10" spans="1:22" x14ac:dyDescent="0.3">
      <c r="A10">
        <v>1991</v>
      </c>
      <c r="B10">
        <v>9</v>
      </c>
      <c r="C10" s="1">
        <v>0.79069761075593303</v>
      </c>
      <c r="D10" s="1">
        <v>0.88702858288380526</v>
      </c>
      <c r="E10" s="1">
        <v>86.751239568457336</v>
      </c>
      <c r="F10" s="1">
        <v>1.1672640000000001</v>
      </c>
      <c r="G10" s="1">
        <f>'Montly auxiliary Calculations'!F10/('Montly auxiliary Calculations'!E10*'Montly auxiliary Calculations'!D10)-'Montly auxiliary Calculations'!F9/('Montly auxiliary Calculations'!E9*'Montly auxiliary Calculations'!D9)</f>
        <v>-8.9394402261843732E-4</v>
      </c>
      <c r="H10" s="1">
        <f>('Montly auxiliary Calculations'!F10-'Montly auxiliary Calculations'!F9)/('Montly auxiliary Calculations'!C10*'Montly auxiliary Calculations'!E10)-G10</f>
        <v>3.0029120077816572E-3</v>
      </c>
      <c r="I10" s="1">
        <v>1.5580363636363601E-4</v>
      </c>
      <c r="J10" s="1">
        <v>137.19999999999999</v>
      </c>
      <c r="K10" s="1">
        <f t="shared" si="0"/>
        <v>2.7034682561712115E-2</v>
      </c>
      <c r="L10" s="1">
        <v>92328.563320835325</v>
      </c>
      <c r="M10" s="1">
        <f t="shared" si="1"/>
        <v>775.72230160463312</v>
      </c>
      <c r="N10" s="1">
        <f t="shared" si="2"/>
        <v>20.97140617992196</v>
      </c>
      <c r="O10" s="1">
        <f t="shared" si="3"/>
        <v>0.51454776521784495</v>
      </c>
      <c r="S10" s="7">
        <v>1998</v>
      </c>
      <c r="T10" s="8">
        <f>SUM(G86:G97)</f>
        <v>7.0315964641280079E-3</v>
      </c>
      <c r="U10" s="8">
        <f>SUM(H86:H97)</f>
        <v>8.5380315308508387E-4</v>
      </c>
      <c r="V10" s="8">
        <f>SUM(O86:O97)/100</f>
        <v>1.6455736500493791E-2</v>
      </c>
    </row>
    <row r="11" spans="1:22" x14ac:dyDescent="0.3">
      <c r="A11">
        <v>1991</v>
      </c>
      <c r="B11">
        <v>10</v>
      </c>
      <c r="C11" s="1">
        <v>0.99509559172769735</v>
      </c>
      <c r="D11" s="1">
        <v>1.1159251217459463</v>
      </c>
      <c r="E11" s="1">
        <v>86.715063071556401</v>
      </c>
      <c r="F11" s="1">
        <v>1.2649483636363636</v>
      </c>
      <c r="G11" s="1">
        <f>'Montly auxiliary Calculations'!F11/('Montly auxiliary Calculations'!E11*'Montly auxiliary Calculations'!D11)-'Montly auxiliary Calculations'!F10/('Montly auxiliary Calculations'!E10*'Montly auxiliary Calculations'!D10)</f>
        <v>-2.0969244679811538E-3</v>
      </c>
      <c r="H11" s="1">
        <f>('Montly auxiliary Calculations'!F11-'Montly auxiliary Calculations'!F10)/('Montly auxiliary Calculations'!C11*'Montly auxiliary Calculations'!E11)-G11</f>
        <v>3.2289747181239309E-3</v>
      </c>
      <c r="I11" s="1">
        <v>2.1198181818181801E-4</v>
      </c>
      <c r="J11" s="1">
        <v>137.4</v>
      </c>
      <c r="K11" s="1">
        <f t="shared" si="0"/>
        <v>2.9269853127991803E-2</v>
      </c>
      <c r="L11" s="1">
        <v>94594.702617721952</v>
      </c>
      <c r="M11" s="1">
        <f t="shared" si="1"/>
        <v>793.93608095257184</v>
      </c>
      <c r="N11" s="1">
        <f t="shared" si="2"/>
        <v>23.23839248249519</v>
      </c>
      <c r="O11" s="1">
        <f t="shared" si="3"/>
        <v>0.53311464641981843</v>
      </c>
      <c r="S11" s="7">
        <v>1999</v>
      </c>
      <c r="T11" s="8">
        <f>SUM(G98:G109)</f>
        <v>3.9474282123742876E-4</v>
      </c>
      <c r="U11" s="8">
        <f>SUM(H98:H109)</f>
        <v>7.324979670659355E-3</v>
      </c>
      <c r="V11" s="8">
        <f>SUM(O98:O109)/100</f>
        <v>1.740544075682866E-2</v>
      </c>
    </row>
    <row r="12" spans="1:22" x14ac:dyDescent="0.3">
      <c r="A12">
        <v>1991</v>
      </c>
      <c r="B12">
        <v>11</v>
      </c>
      <c r="C12" s="1">
        <v>1.2514263832498937</v>
      </c>
      <c r="D12" s="1">
        <v>1.3830399674150284</v>
      </c>
      <c r="E12" s="1">
        <v>86.678886574655451</v>
      </c>
      <c r="F12" s="1">
        <v>1.616832</v>
      </c>
      <c r="G12" s="1">
        <f>'Montly auxiliary Calculations'!F12/('Montly auxiliary Calculations'!E12*'Montly auxiliary Calculations'!D12)-'Montly auxiliary Calculations'!F11/('Montly auxiliary Calculations'!E11*'Montly auxiliary Calculations'!D11)</f>
        <v>4.1501118217697995E-4</v>
      </c>
      <c r="H12" s="1">
        <f>('Montly auxiliary Calculations'!F12-'Montly auxiliary Calculations'!F11)/('Montly auxiliary Calculations'!C12*'Montly auxiliary Calculations'!E12)-G12</f>
        <v>2.8289857927497469E-3</v>
      </c>
      <c r="I12" s="1">
        <v>2.6863636363636402E-4</v>
      </c>
      <c r="J12" s="1">
        <v>137.80000000000001</v>
      </c>
      <c r="K12" s="1">
        <f t="shared" si="0"/>
        <v>2.9580717974761549E-2</v>
      </c>
      <c r="L12" s="1">
        <v>94648.791152616963</v>
      </c>
      <c r="M12" s="1">
        <f t="shared" si="1"/>
        <v>792.4147118591801</v>
      </c>
      <c r="N12" s="1">
        <f t="shared" si="2"/>
        <v>23.440196110558343</v>
      </c>
      <c r="O12" s="1">
        <f t="shared" si="3"/>
        <v>-4.5003190087140155E-2</v>
      </c>
      <c r="S12" s="7">
        <v>2000</v>
      </c>
      <c r="T12" s="8">
        <f>SUM(G110:G121)</f>
        <v>-5.3597075390973206E-3</v>
      </c>
      <c r="U12" s="8">
        <f>SUM(H110:H121)</f>
        <v>3.7532689012220793E-3</v>
      </c>
      <c r="V12" s="8">
        <f>SUM(O110:O121)/100</f>
        <v>-1.1459109103891496E-2</v>
      </c>
    </row>
    <row r="13" spans="1:22" x14ac:dyDescent="0.3">
      <c r="A13">
        <v>1991</v>
      </c>
      <c r="B13">
        <v>12</v>
      </c>
      <c r="C13" s="1">
        <v>1.5284954649109403</v>
      </c>
      <c r="D13" s="1">
        <v>1.7214420434956774</v>
      </c>
      <c r="E13" s="1">
        <v>86.642710077754501</v>
      </c>
      <c r="F13" s="1">
        <v>2.3062432727272726</v>
      </c>
      <c r="G13" s="1">
        <f>'Montly auxiliary Calculations'!F13/('Montly auxiliary Calculations'!E13*'Montly auxiliary Calculations'!D13)-'Montly auxiliary Calculations'!F12/('Montly auxiliary Calculations'!E12*'Montly auxiliary Calculations'!D12)</f>
        <v>1.9754884629121106E-3</v>
      </c>
      <c r="H13" s="1">
        <f>('Montly auxiliary Calculations'!F13-'Montly auxiliary Calculations'!F12)/('Montly auxiliary Calculations'!C13*'Montly auxiliary Calculations'!E13)-G13</f>
        <v>3.2302482325978028E-3</v>
      </c>
      <c r="I13" s="1">
        <v>3.4829090909090901E-4</v>
      </c>
      <c r="J13" s="1">
        <v>137.9</v>
      </c>
      <c r="K13" s="1">
        <f t="shared" si="0"/>
        <v>3.1422609661740042E-2</v>
      </c>
      <c r="L13" s="1">
        <v>92758.160396506253</v>
      </c>
      <c r="M13" s="1">
        <f t="shared" si="1"/>
        <v>776.34691721089735</v>
      </c>
      <c r="N13" s="1">
        <f t="shared" si="2"/>
        <v>24.39484614161324</v>
      </c>
      <c r="O13" s="1">
        <f t="shared" si="3"/>
        <v>-0.50489203935798699</v>
      </c>
      <c r="S13" s="7">
        <v>2001</v>
      </c>
      <c r="T13" s="8">
        <f>SUM(G122:G133)</f>
        <v>-2.7646706935230414E-4</v>
      </c>
      <c r="U13" s="8">
        <f>SUM(H122:H133)</f>
        <v>3.6890606712029804E-3</v>
      </c>
      <c r="V13" s="8">
        <f>SUM(O122:O133)/100</f>
        <v>-7.194263350925878E-3</v>
      </c>
    </row>
    <row r="14" spans="1:22" x14ac:dyDescent="0.3">
      <c r="A14">
        <v>1992</v>
      </c>
      <c r="B14">
        <v>1</v>
      </c>
      <c r="C14" s="1">
        <v>1.9387448488682548</v>
      </c>
      <c r="D14" s="1">
        <v>2.1657608243485877</v>
      </c>
      <c r="E14" s="1">
        <v>86.606533580853565</v>
      </c>
      <c r="F14" s="1">
        <v>2.0811676363636362</v>
      </c>
      <c r="G14" s="1">
        <f>'Montly auxiliary Calculations'!F14/('Montly auxiliary Calculations'!E14*'Montly auxiliary Calculations'!D14)-'Montly auxiliary Calculations'!F13/('Montly auxiliary Calculations'!E13*'Montly auxiliary Calculations'!D13)</f>
        <v>-4.3670591765932552E-3</v>
      </c>
      <c r="H14" s="1">
        <f>('Montly auxiliary Calculations'!F14-'Montly auxiliary Calculations'!F13)/('Montly auxiliary Calculations'!C14*'Montly auxiliary Calculations'!E14)-G14</f>
        <v>3.0265889463044595E-3</v>
      </c>
      <c r="I14" s="1">
        <v>4.3538181818181802E-4</v>
      </c>
      <c r="J14" s="1">
        <v>138.1</v>
      </c>
      <c r="K14" s="1">
        <f t="shared" si="0"/>
        <v>3.1012966521101446E-2</v>
      </c>
      <c r="L14" s="1">
        <v>89375.951311239973</v>
      </c>
      <c r="M14" s="1">
        <f t="shared" si="1"/>
        <v>747.26792686313377</v>
      </c>
      <c r="N14" s="1">
        <f t="shared" si="2"/>
        <v>23.17499519809925</v>
      </c>
      <c r="O14" s="1">
        <f t="shared" si="3"/>
        <v>-0.90182575412262622</v>
      </c>
      <c r="S14" s="7">
        <v>2002</v>
      </c>
      <c r="T14" s="8">
        <f>SUM(G134:G145)</f>
        <v>1.9764312372249626E-3</v>
      </c>
      <c r="U14" s="8">
        <f>SUM(H134:H145)</f>
        <v>8.9632285503377391E-3</v>
      </c>
      <c r="V14" s="8">
        <f>SUM(O134:O145)/100</f>
        <v>1.8302204775272397E-2</v>
      </c>
    </row>
    <row r="15" spans="1:22" x14ac:dyDescent="0.3">
      <c r="A15">
        <v>1992</v>
      </c>
      <c r="B15">
        <v>2</v>
      </c>
      <c r="C15" s="1">
        <v>2.4193590770962827</v>
      </c>
      <c r="D15" s="1">
        <v>2.6579931990729855</v>
      </c>
      <c r="E15" s="1">
        <v>86.570357083952615</v>
      </c>
      <c r="F15" s="1">
        <v>2.9619927272727273</v>
      </c>
      <c r="G15" s="1">
        <f>'Montly auxiliary Calculations'!F15/('Montly auxiliary Calculations'!E15*'Montly auxiliary Calculations'!D15)-'Montly auxiliary Calculations'!F14/('Montly auxiliary Calculations'!E14*'Montly auxiliary Calculations'!D14)</f>
        <v>1.7769657375803476E-3</v>
      </c>
      <c r="H15" s="1">
        <f>('Montly auxiliary Calculations'!F15-'Montly auxiliary Calculations'!F14)/('Montly auxiliary Calculations'!C15*'Montly auxiliary Calculations'!E15)-G15</f>
        <v>2.4285584783757331E-3</v>
      </c>
      <c r="I15" s="1">
        <v>5.3765818181818203E-4</v>
      </c>
      <c r="J15" s="1">
        <v>138.6</v>
      </c>
      <c r="K15" s="1">
        <f t="shared" si="0"/>
        <v>3.0801307960221562E-2</v>
      </c>
      <c r="L15" s="1">
        <v>87516.950246826207</v>
      </c>
      <c r="M15" s="1">
        <f t="shared" si="1"/>
        <v>729.38988440805053</v>
      </c>
      <c r="N15" s="1">
        <f t="shared" si="2"/>
        <v>22.46616245272277</v>
      </c>
      <c r="O15" s="1">
        <f t="shared" si="3"/>
        <v>-0.55066709138493763</v>
      </c>
      <c r="S15" s="7">
        <v>2003</v>
      </c>
      <c r="T15" s="8">
        <f>SUM(G146:G157)</f>
        <v>-3.5876020268734987E-3</v>
      </c>
      <c r="U15" s="8">
        <f>SUM(H146:H157)</f>
        <v>3.1027268264142488E-3</v>
      </c>
      <c r="V15" s="8">
        <f>SUM(O146:O157)/100</f>
        <v>-4.8884989922597906E-3</v>
      </c>
    </row>
    <row r="16" spans="1:22" x14ac:dyDescent="0.3">
      <c r="A16">
        <v>1992</v>
      </c>
      <c r="B16">
        <v>3</v>
      </c>
      <c r="C16" s="1">
        <v>2.9201650607389693</v>
      </c>
      <c r="D16" s="1">
        <v>3.1793616450774929</v>
      </c>
      <c r="E16" s="1">
        <v>86.534180587051665</v>
      </c>
      <c r="F16" s="1">
        <v>3.0456956363636363</v>
      </c>
      <c r="G16" s="1">
        <f>'Montly auxiliary Calculations'!F16/('Montly auxiliary Calculations'!E16*'Montly auxiliary Calculations'!D16)-'Montly auxiliary Calculations'!F15/('Montly auxiliary Calculations'!E15*'Montly auxiliary Calculations'!D15)</f>
        <v>-1.8021539912521731E-3</v>
      </c>
      <c r="H16" s="1">
        <f>('Montly auxiliary Calculations'!F16-'Montly auxiliary Calculations'!F15)/('Montly auxiliary Calculations'!C16*'Montly auxiliary Calculations'!E16)-G16</f>
        <v>2.1333960430774935E-3</v>
      </c>
      <c r="I16" s="1">
        <v>6.5978909090909105E-4</v>
      </c>
      <c r="J16" s="1">
        <v>139.30000000000001</v>
      </c>
      <c r="K16" s="1">
        <f t="shared" si="0"/>
        <v>3.1473775780461614E-2</v>
      </c>
      <c r="L16" s="1">
        <v>85648.334110074225</v>
      </c>
      <c r="M16" s="1">
        <f t="shared" si="1"/>
        <v>710.52623504093549</v>
      </c>
      <c r="N16" s="1">
        <f t="shared" si="2"/>
        <v>22.362943407813972</v>
      </c>
      <c r="O16" s="1">
        <f t="shared" si="3"/>
        <v>-0.59371027058182335</v>
      </c>
      <c r="S16" s="7">
        <v>2004</v>
      </c>
      <c r="T16" s="8">
        <f>SUM(G158:G169)</f>
        <v>1.2127608269391216E-3</v>
      </c>
      <c r="U16" s="8">
        <f>SUM(H158:H169)</f>
        <v>4.7700165950554773E-3</v>
      </c>
      <c r="V16" s="8">
        <f>SUM(O158:O169)/100</f>
        <v>-1.6190304758555509E-2</v>
      </c>
    </row>
    <row r="17" spans="1:22" x14ac:dyDescent="0.3">
      <c r="A17">
        <v>1992</v>
      </c>
      <c r="B17">
        <v>4</v>
      </c>
      <c r="C17" s="1">
        <v>3.4615647608741233</v>
      </c>
      <c r="D17" s="1">
        <v>3.8304668125811543</v>
      </c>
      <c r="E17" s="1">
        <v>86.498004090150744</v>
      </c>
      <c r="F17" s="1">
        <v>4.0150250909090905</v>
      </c>
      <c r="G17" s="1">
        <f>'Montly auxiliary Calculations'!F17/('Montly auxiliary Calculations'!E17*'Montly auxiliary Calculations'!D17)-'Montly auxiliary Calculations'!F16/('Montly auxiliary Calculations'!E16*'Montly auxiliary Calculations'!D16)</f>
        <v>1.047699634478939E-3</v>
      </c>
      <c r="H17" s="1">
        <f>('Montly auxiliary Calculations'!F17-'Montly auxiliary Calculations'!F16)/('Montly auxiliary Calculations'!C17*'Montly auxiliary Calculations'!E17)-G17</f>
        <v>2.1896742738783093E-3</v>
      </c>
      <c r="I17" s="1">
        <v>7.9880000000000001E-4</v>
      </c>
      <c r="J17" s="1">
        <v>139.5</v>
      </c>
      <c r="K17" s="1">
        <f t="shared" si="0"/>
        <v>3.2191395423109392E-2</v>
      </c>
      <c r="L17" s="1">
        <v>83958.265142857621</v>
      </c>
      <c r="M17" s="1">
        <f t="shared" si="1"/>
        <v>695.7979774931805</v>
      </c>
      <c r="N17" s="1">
        <f t="shared" si="2"/>
        <v>22.398707828082742</v>
      </c>
      <c r="O17" s="1">
        <f t="shared" si="3"/>
        <v>-0.474123162613175</v>
      </c>
      <c r="S17" s="7">
        <v>2005</v>
      </c>
      <c r="T17" s="8">
        <f>SUM(G170:G181)</f>
        <v>3.1087195339702112E-3</v>
      </c>
      <c r="U17" s="8">
        <f>SUM(H170:H181)</f>
        <v>1.5898351772519422E-3</v>
      </c>
      <c r="V17" s="8">
        <f>SUM(O170:O181)/100</f>
        <v>-3.0642891046859043E-2</v>
      </c>
    </row>
    <row r="18" spans="1:22" x14ac:dyDescent="0.3">
      <c r="A18">
        <v>1992</v>
      </c>
      <c r="B18">
        <v>5</v>
      </c>
      <c r="C18" s="1">
        <v>4.2386830857905133</v>
      </c>
      <c r="D18" s="1">
        <v>4.6706393176763656</v>
      </c>
      <c r="E18" s="1">
        <v>86.461827593249794</v>
      </c>
      <c r="F18" s="1">
        <v>4.3999360000000003</v>
      </c>
      <c r="G18" s="1">
        <f>'Montly auxiliary Calculations'!F18/('Montly auxiliary Calculations'!E18*'Montly auxiliary Calculations'!D18)-'Montly auxiliary Calculations'!F17/('Montly auxiliary Calculations'!E17*'Montly auxiliary Calculations'!D17)</f>
        <v>-1.2225255798698834E-3</v>
      </c>
      <c r="H18" s="1">
        <f>('Montly auxiliary Calculations'!F18-'Montly auxiliary Calculations'!F17)/('Montly auxiliary Calculations'!C18*'Montly auxiliary Calculations'!E18)-G18</f>
        <v>2.2728050150310191E-3</v>
      </c>
      <c r="I18" s="1">
        <v>9.55843636363636E-4</v>
      </c>
      <c r="J18" s="1">
        <v>139.69999999999999</v>
      </c>
      <c r="K18" s="1">
        <f t="shared" si="0"/>
        <v>3.1503028959075002E-2</v>
      </c>
      <c r="L18" s="1">
        <v>82058.162764854482</v>
      </c>
      <c r="M18" s="1">
        <f t="shared" si="1"/>
        <v>679.36156320560008</v>
      </c>
      <c r="N18" s="1">
        <f t="shared" si="2"/>
        <v>21.401946999348482</v>
      </c>
      <c r="O18" s="1">
        <f t="shared" si="3"/>
        <v>-0.51779683528499731</v>
      </c>
      <c r="S18" s="7">
        <v>2006</v>
      </c>
      <c r="T18" s="8">
        <f>SUM(G182:G193)</f>
        <v>3.9170242063413796E-3</v>
      </c>
      <c r="U18" s="8">
        <f>SUM(H182:H193)</f>
        <v>2.9780705670587717E-3</v>
      </c>
      <c r="V18" s="8">
        <f>SUM(O182:O193)/100</f>
        <v>-3.4778469420754549E-2</v>
      </c>
    </row>
    <row r="19" spans="1:22" x14ac:dyDescent="0.3">
      <c r="A19">
        <v>1992</v>
      </c>
      <c r="B19">
        <v>6</v>
      </c>
      <c r="C19" s="1">
        <v>5.1466153978237026</v>
      </c>
      <c r="D19" s="1">
        <v>5.6774007743899233</v>
      </c>
      <c r="E19" s="1">
        <v>86.425651096348858</v>
      </c>
      <c r="F19" s="1">
        <v>5.0548952727272729</v>
      </c>
      <c r="G19" s="1">
        <f>'Montly auxiliary Calculations'!F19/('Montly auxiliary Calculations'!E19*'Montly auxiliary Calculations'!D19)-'Montly auxiliary Calculations'!F18/('Montly auxiliary Calculations'!E18*'Montly auxiliary Calculations'!D18)</f>
        <v>-5.9349902778009153E-4</v>
      </c>
      <c r="H19" s="1">
        <f>('Montly auxiliary Calculations'!F19-'Montly auxiliary Calculations'!F18)/('Montly auxiliary Calculations'!C19*'Montly auxiliary Calculations'!E19)-G19</f>
        <v>2.065980775317975E-3</v>
      </c>
      <c r="I19" s="1">
        <v>1.14533454545455E-3</v>
      </c>
      <c r="J19" s="1">
        <v>140.19999999999999</v>
      </c>
      <c r="K19" s="1">
        <f t="shared" si="0"/>
        <v>3.1200292009507653E-2</v>
      </c>
      <c r="L19" s="1">
        <v>81011.173921149326</v>
      </c>
      <c r="M19" s="1">
        <f t="shared" si="1"/>
        <v>668.58134080376703</v>
      </c>
      <c r="N19" s="1">
        <f t="shared" si="2"/>
        <v>20.859933065185686</v>
      </c>
      <c r="O19" s="1">
        <f t="shared" si="3"/>
        <v>-0.33634608686462641</v>
      </c>
      <c r="S19" s="7">
        <v>2007</v>
      </c>
      <c r="T19" s="8">
        <f>SUM(G194:G205)</f>
        <v>2.5363112761305345E-3</v>
      </c>
      <c r="U19" s="8">
        <f>SUM(H194:H205)</f>
        <v>5.2388263033959206E-3</v>
      </c>
      <c r="V19" s="8">
        <f>SUM(O194:O205)/100</f>
        <v>-6.2396499848224388E-2</v>
      </c>
    </row>
    <row r="20" spans="1:22" x14ac:dyDescent="0.3">
      <c r="A20">
        <v>1992</v>
      </c>
      <c r="B20">
        <v>7</v>
      </c>
      <c r="C20" s="1">
        <v>6.2629275866763408</v>
      </c>
      <c r="D20" s="1">
        <v>7.0172712881440216</v>
      </c>
      <c r="E20" s="1">
        <v>86.389474599447908</v>
      </c>
      <c r="F20" s="1">
        <v>6.088358545454545</v>
      </c>
      <c r="G20" s="1">
        <f>'Montly auxiliary Calculations'!F20/('Montly auxiliary Calculations'!E20*'Montly auxiliary Calculations'!D20)-'Montly auxiliary Calculations'!F19/('Montly auxiliary Calculations'!E19*'Montly auxiliary Calculations'!D19)</f>
        <v>-2.5878504799495446E-4</v>
      </c>
      <c r="H20" s="1">
        <f>('Montly auxiliary Calculations'!F20-'Montly auxiliary Calculations'!F19)/('Montly auxiliary Calculations'!C20*'Montly auxiliary Calculations'!E20)-G20</f>
        <v>2.1688882129834268E-3</v>
      </c>
      <c r="I20" s="1">
        <v>1.3924036363636399E-3</v>
      </c>
      <c r="J20" s="1">
        <v>140.5</v>
      </c>
      <c r="K20" s="1">
        <f t="shared" si="0"/>
        <v>3.1236623480251875E-2</v>
      </c>
      <c r="L20" s="1">
        <v>80400.928518197121</v>
      </c>
      <c r="M20" s="1">
        <f t="shared" si="1"/>
        <v>662.40546571938694</v>
      </c>
      <c r="N20" s="1">
        <f t="shared" si="2"/>
        <v>20.691310123937381</v>
      </c>
      <c r="O20" s="1">
        <f t="shared" si="3"/>
        <v>-0.19291348467184832</v>
      </c>
      <c r="S20" s="7">
        <v>2008</v>
      </c>
      <c r="T20" s="8">
        <f>SUM(G206:G217)</f>
        <v>-4.4855654716892679E-3</v>
      </c>
      <c r="U20" s="8">
        <f>SUM(H206:H217)</f>
        <v>4.2557698862434688E-3</v>
      </c>
      <c r="V20" s="8">
        <f>SUM(O206:O217)/100</f>
        <v>-1.4658707433720197E-2</v>
      </c>
    </row>
    <row r="21" spans="1:22" x14ac:dyDescent="0.3">
      <c r="A21">
        <v>1992</v>
      </c>
      <c r="B21">
        <v>8</v>
      </c>
      <c r="C21" s="1">
        <v>7.8624725657322569</v>
      </c>
      <c r="D21" s="1">
        <v>8.8734572886122631</v>
      </c>
      <c r="E21" s="1">
        <v>86.742231620728987</v>
      </c>
      <c r="F21" s="1">
        <v>7.4196530909090912</v>
      </c>
      <c r="G21" s="1">
        <f>'Montly auxiliary Calculations'!F21/('Montly auxiliary Calculations'!E21*'Montly auxiliary Calculations'!D21)-'Montly auxiliary Calculations'!F20/('Montly auxiliary Calculations'!E20*'Montly auxiliary Calculations'!D20)</f>
        <v>-4.0355195035428858E-4</v>
      </c>
      <c r="H21" s="1">
        <f>('Montly auxiliary Calculations'!F21-'Montly auxiliary Calculations'!F20)/('Montly auxiliary Calculations'!C21*'Montly auxiliary Calculations'!E21)-G21</f>
        <v>2.3555726489630727E-3</v>
      </c>
      <c r="I21" s="1">
        <v>1.6989090909090899E-3</v>
      </c>
      <c r="J21" s="1">
        <v>140.9</v>
      </c>
      <c r="K21" s="1">
        <f t="shared" si="0"/>
        <v>3.0445421450802469E-2</v>
      </c>
      <c r="L21" s="1">
        <v>80411.058740091321</v>
      </c>
      <c r="M21" s="1">
        <f t="shared" si="1"/>
        <v>657.92167779491376</v>
      </c>
      <c r="N21" s="1">
        <f t="shared" si="2"/>
        <v>20.030702762085216</v>
      </c>
      <c r="O21" s="1">
        <f t="shared" si="3"/>
        <v>-0.13651081305660639</v>
      </c>
      <c r="S21" s="7">
        <v>2009</v>
      </c>
      <c r="T21" s="8">
        <f>SUM(G218:G229)</f>
        <v>4.192467790878944E-3</v>
      </c>
      <c r="U21" s="8">
        <f>SUM(H218:H229)</f>
        <v>8.7968964166945836E-4</v>
      </c>
      <c r="V21" s="8">
        <f>SUM(O218:O229)/100</f>
        <v>-7.8423494350719648E-3</v>
      </c>
    </row>
    <row r="22" spans="1:22" x14ac:dyDescent="0.3">
      <c r="A22">
        <v>1992</v>
      </c>
      <c r="B22">
        <v>9</v>
      </c>
      <c r="C22" s="1">
        <v>10.014438027548522</v>
      </c>
      <c r="D22" s="1">
        <v>11.193795861351401</v>
      </c>
      <c r="E22" s="1">
        <v>87.09498864201008</v>
      </c>
      <c r="F22" s="1">
        <v>9.2441010909090906</v>
      </c>
      <c r="G22" s="1">
        <f>'Montly auxiliary Calculations'!F22/('Montly auxiliary Calculations'!E22*'Montly auxiliary Calculations'!D22)-'Montly auxiliary Calculations'!F21/('Montly auxiliary Calculations'!E21*'Montly auxiliary Calculations'!D21)</f>
        <v>-1.5775208563835463E-4</v>
      </c>
      <c r="H22" s="1">
        <f>('Montly auxiliary Calculations'!F22-'Montly auxiliary Calculations'!F21)/('Montly auxiliary Calculations'!C22*'Montly auxiliary Calculations'!E22)-G22</f>
        <v>2.2495115347837737E-3</v>
      </c>
      <c r="I22" s="1">
        <v>2.0986036363636398E-3</v>
      </c>
      <c r="J22" s="1">
        <v>141.30000000000001</v>
      </c>
      <c r="K22" s="1">
        <f t="shared" si="0"/>
        <v>2.9610517634884388E-2</v>
      </c>
      <c r="L22" s="1">
        <v>82797.833246566996</v>
      </c>
      <c r="M22" s="1">
        <f t="shared" si="1"/>
        <v>672.79637538715303</v>
      </c>
      <c r="N22" s="1">
        <f t="shared" si="2"/>
        <v>19.921848938087592</v>
      </c>
      <c r="O22" s="1">
        <f t="shared" si="3"/>
        <v>0.44044749536857708</v>
      </c>
      <c r="S22" s="7">
        <v>2010</v>
      </c>
      <c r="T22" s="8">
        <f>SUM(G230:G241)</f>
        <v>2.5287843409210059E-3</v>
      </c>
      <c r="U22" s="8">
        <f>SUM(H230:H241)</f>
        <v>6.8131524931068499E-3</v>
      </c>
      <c r="V22" s="8">
        <f>SUM(O230:O241)/100</f>
        <v>-1.458791877404967E-2</v>
      </c>
    </row>
    <row r="23" spans="1:22" x14ac:dyDescent="0.3">
      <c r="A23">
        <v>1992</v>
      </c>
      <c r="B23">
        <v>10</v>
      </c>
      <c r="C23" s="1">
        <v>12.512041658345629</v>
      </c>
      <c r="D23" s="1">
        <v>13.945160040461039</v>
      </c>
      <c r="E23" s="1">
        <v>87.447745663291144</v>
      </c>
      <c r="F23" s="1">
        <v>11.653792363636363</v>
      </c>
      <c r="G23" s="1">
        <f>'Montly auxiliary Calculations'!F23/('Montly auxiliary Calculations'!E23*'Montly auxiliary Calculations'!D23)-'Montly auxiliary Calculations'!F22/('Montly auxiliary Calculations'!E22*'Montly auxiliary Calculations'!D22)</f>
        <v>7.4545323748410539E-5</v>
      </c>
      <c r="H23" s="1">
        <f>('Montly auxiliary Calculations'!F23-'Montly auxiliary Calculations'!F22)/('Montly auxiliary Calculations'!C23*'Montly auxiliary Calculations'!E23)-G23</f>
        <v>2.1277958839846615E-3</v>
      </c>
      <c r="I23" s="1">
        <v>2.6235563636363602E-3</v>
      </c>
      <c r="J23" s="1">
        <v>141.80000000000001</v>
      </c>
      <c r="K23" s="1">
        <f t="shared" si="0"/>
        <v>2.9732980637536117E-2</v>
      </c>
      <c r="L23" s="1">
        <v>79900.491122781357</v>
      </c>
      <c r="M23" s="1">
        <f t="shared" si="1"/>
        <v>644.35410520280686</v>
      </c>
      <c r="N23" s="1">
        <f t="shared" si="2"/>
        <v>19.158568133711967</v>
      </c>
      <c r="O23" s="1">
        <f t="shared" si="3"/>
        <v>-0.84567346867873638</v>
      </c>
      <c r="S23" s="7">
        <v>2011</v>
      </c>
      <c r="T23" s="8">
        <f>SUM(G242:G253)</f>
        <v>-1.9064524517470802E-3</v>
      </c>
      <c r="U23" s="8">
        <f>SUM(H242:H253)</f>
        <v>3.1643651737386525E-3</v>
      </c>
      <c r="V23" s="8">
        <f>SUM(O242:O253)/100</f>
        <v>-2.0389496228357638E-2</v>
      </c>
    </row>
    <row r="24" spans="1:22" x14ac:dyDescent="0.3">
      <c r="A24">
        <v>1992</v>
      </c>
      <c r="B24">
        <v>11</v>
      </c>
      <c r="C24" s="1">
        <v>15.542426557088705</v>
      </c>
      <c r="D24" s="1">
        <v>17.28635078133291</v>
      </c>
      <c r="E24" s="1">
        <v>87.800502684572237</v>
      </c>
      <c r="F24" s="1">
        <v>15.454941090909092</v>
      </c>
      <c r="G24" s="1">
        <f>'Montly auxiliary Calculations'!F24/('Montly auxiliary Calculations'!E24*'Montly auxiliary Calculations'!D24)-'Montly auxiliary Calculations'!F23/('Montly auxiliary Calculations'!E23*'Montly auxiliary Calculations'!D23)</f>
        <v>6.2637730613101031E-4</v>
      </c>
      <c r="H24" s="1">
        <f>('Montly auxiliary Calculations'!F24-'Montly auxiliary Calculations'!F23)/('Montly auxiliary Calculations'!C24*'Montly auxiliary Calculations'!E24)-G24</f>
        <v>2.1590962272551553E-3</v>
      </c>
      <c r="I24" s="1">
        <v>3.2897054545454499E-3</v>
      </c>
      <c r="J24" s="1">
        <v>142</v>
      </c>
      <c r="K24" s="1">
        <f t="shared" si="0"/>
        <v>3.0055678425091097E-2</v>
      </c>
      <c r="L24" s="1">
        <v>77838.898268566831</v>
      </c>
      <c r="M24" s="1">
        <f t="shared" si="1"/>
        <v>624.32587360204491</v>
      </c>
      <c r="N24" s="1">
        <f t="shared" si="2"/>
        <v>18.764537689447131</v>
      </c>
      <c r="O24" s="1">
        <f t="shared" si="3"/>
        <v>-0.60196208841574972</v>
      </c>
      <c r="S24" s="7">
        <v>2012</v>
      </c>
      <c r="T24" s="8">
        <f>SUM(G254:G265)</f>
        <v>-7.1852031293867524E-4</v>
      </c>
      <c r="U24" s="8">
        <f>SUM(H254:H265)</f>
        <v>4.1388962656363458E-3</v>
      </c>
      <c r="V24" s="8">
        <f>SUM(O254:O265)/100</f>
        <v>-1.2963048905818653E-3</v>
      </c>
    </row>
    <row r="25" spans="1:22" x14ac:dyDescent="0.3">
      <c r="A25">
        <v>1992</v>
      </c>
      <c r="B25">
        <v>12</v>
      </c>
      <c r="C25" s="1">
        <v>19.225950480621819</v>
      </c>
      <c r="D25" s="1">
        <v>21.813639498322413</v>
      </c>
      <c r="E25" s="1">
        <v>88.153259705853316</v>
      </c>
      <c r="F25" s="1">
        <v>25.16735818181818</v>
      </c>
      <c r="G25" s="1">
        <f>'Montly auxiliary Calculations'!F25/('Montly auxiliary Calculations'!E25*'Montly auxiliary Calculations'!D25)-'Montly auxiliary Calculations'!F24/('Montly auxiliary Calculations'!E24*'Montly auxiliary Calculations'!D24)</f>
        <v>2.9051390980418361E-3</v>
      </c>
      <c r="H25" s="1">
        <f>('Montly auxiliary Calculations'!F25-'Montly auxiliary Calculations'!F24)/('Montly auxiliary Calculations'!C25*'Montly auxiliary Calculations'!E25)-G25</f>
        <v>2.8254745396036783E-3</v>
      </c>
      <c r="I25" s="1">
        <v>4.05479636363636E-3</v>
      </c>
      <c r="J25" s="1">
        <v>141.9</v>
      </c>
      <c r="K25" s="1">
        <f t="shared" si="0"/>
        <v>2.9927030373865311E-2</v>
      </c>
      <c r="L25" s="1">
        <v>76779.909787282406</v>
      </c>
      <c r="M25" s="1">
        <f t="shared" si="1"/>
        <v>613.79991775092969</v>
      </c>
      <c r="N25" s="1">
        <f t="shared" si="2"/>
        <v>18.369208782008101</v>
      </c>
      <c r="O25" s="1">
        <f t="shared" si="3"/>
        <v>-0.31501060047028773</v>
      </c>
      <c r="S25" s="7">
        <v>2013</v>
      </c>
      <c r="T25" s="8">
        <f>SUM(G266:G277)</f>
        <v>-2.9544032140648574E-4</v>
      </c>
      <c r="U25" s="8">
        <f>SUM(H266:H277)</f>
        <v>2.9169291324352455E-3</v>
      </c>
      <c r="V25" s="8">
        <f>SUM(O266:O277)/100</f>
        <v>3.3033449479960095E-3</v>
      </c>
    </row>
    <row r="26" spans="1:22" x14ac:dyDescent="0.3">
      <c r="A26">
        <v>1993</v>
      </c>
      <c r="B26">
        <v>1</v>
      </c>
      <c r="C26" s="1">
        <v>24.749614779377186</v>
      </c>
      <c r="D26" s="1">
        <v>27.837539542479373</v>
      </c>
      <c r="E26" s="1">
        <v>88.506016727134408</v>
      </c>
      <c r="F26" s="1">
        <v>23.06812690909091</v>
      </c>
      <c r="G26" s="1">
        <f>-0.372507133653182/100</f>
        <v>-3.7250713365318201E-3</v>
      </c>
      <c r="H26" s="1">
        <f>0.276673258786822/100</f>
        <v>2.7667325878682199E-3</v>
      </c>
      <c r="I26" s="1">
        <v>5.1123599999999998E-3</v>
      </c>
      <c r="J26" s="1">
        <v>142.6</v>
      </c>
      <c r="K26" s="1">
        <f t="shared" si="0"/>
        <v>2.9455914465685497E-2</v>
      </c>
      <c r="L26" s="1">
        <v>76659.523136355856</v>
      </c>
      <c r="M26" s="1">
        <f t="shared" si="1"/>
        <v>607.39860813820985</v>
      </c>
      <c r="N26" s="1">
        <f t="shared" si="2"/>
        <v>17.891481447895533</v>
      </c>
      <c r="O26" s="1">
        <f t="shared" si="3"/>
        <v>-0.18855642842064313</v>
      </c>
      <c r="S26" s="7">
        <v>2014</v>
      </c>
      <c r="T26" s="8">
        <f>SUM(G278:G289)</f>
        <v>1.3205635652555822E-3</v>
      </c>
      <c r="U26" s="8">
        <f>SUM(H278:H289)</f>
        <v>1.0776191566788159E-3</v>
      </c>
      <c r="V26" s="8">
        <f>SUM(O278:O289)/100</f>
        <v>2.9202194626573607E-3</v>
      </c>
    </row>
    <row r="27" spans="1:22" x14ac:dyDescent="0.3">
      <c r="A27">
        <v>1993</v>
      </c>
      <c r="B27">
        <v>2</v>
      </c>
      <c r="C27" s="1">
        <v>31.310734113923186</v>
      </c>
      <c r="D27" s="1">
        <v>35.397743814000897</v>
      </c>
      <c r="E27" s="1">
        <v>88.858773748415487</v>
      </c>
      <c r="F27" s="1">
        <v>28.025756363636365</v>
      </c>
      <c r="G27" s="1">
        <f>F27/(E27*D27)-F26/(E26*D26)</f>
        <v>-4.5278670489377372E-4</v>
      </c>
      <c r="H27" s="1">
        <f>((F27-F26)/(E27*C27))-G27</f>
        <v>2.2346750920781882E-3</v>
      </c>
      <c r="I27" s="1">
        <v>6.4976160000000003E-3</v>
      </c>
      <c r="J27" s="1">
        <v>143.1</v>
      </c>
      <c r="K27" s="1">
        <f t="shared" si="0"/>
        <v>2.9696168930978043E-2</v>
      </c>
      <c r="L27" s="1">
        <v>77269.807854370738</v>
      </c>
      <c r="M27" s="1">
        <f t="shared" si="1"/>
        <v>607.67291962780837</v>
      </c>
      <c r="N27" s="1">
        <f t="shared" si="2"/>
        <v>18.045557676048041</v>
      </c>
      <c r="O27" s="1">
        <f t="shared" si="3"/>
        <v>8.14600033482904E-3</v>
      </c>
      <c r="S27" s="7">
        <v>2015</v>
      </c>
      <c r="T27" s="8">
        <f>SUM(G290:G301)</f>
        <v>-4.4041134268435686E-3</v>
      </c>
      <c r="U27" s="8">
        <f>SUM(H290:H301)</f>
        <v>2.7542282779427045E-3</v>
      </c>
      <c r="V27" s="8">
        <f>SUM(O290:O301)/100</f>
        <v>-4.7045100658593417E-3</v>
      </c>
    </row>
    <row r="28" spans="1:22" x14ac:dyDescent="0.3">
      <c r="A28">
        <v>1993</v>
      </c>
      <c r="B28">
        <v>3</v>
      </c>
      <c r="C28" s="1">
        <v>40.018233445521723</v>
      </c>
      <c r="D28" s="1">
        <v>45.312579428949213</v>
      </c>
      <c r="E28" s="1">
        <v>89.211530769696552</v>
      </c>
      <c r="F28" s="1">
        <v>34.054305454545457</v>
      </c>
      <c r="G28" s="1">
        <f t="shared" ref="G28:G91" si="4">F28/(E28*D28)-F27/(E27*D27)</f>
        <v>-4.8580727113457615E-4</v>
      </c>
      <c r="H28" s="1">
        <f t="shared" ref="H28:H91" si="5">((F28-F27)/(E28*C28))-G28</f>
        <v>2.1744349239909773E-3</v>
      </c>
      <c r="I28" s="1">
        <v>8.1705763636363594E-3</v>
      </c>
      <c r="J28" s="1">
        <v>143.6</v>
      </c>
      <c r="K28" s="1">
        <f t="shared" si="0"/>
        <v>2.9319004483679422E-2</v>
      </c>
      <c r="L28" s="1">
        <v>78311.119698603085</v>
      </c>
      <c r="M28" s="1">
        <f t="shared" si="1"/>
        <v>611.29100070067966</v>
      </c>
      <c r="N28" s="1">
        <f t="shared" si="2"/>
        <v>17.922443590376108</v>
      </c>
      <c r="O28" s="1">
        <f t="shared" si="3"/>
        <v>0.10607853519782751</v>
      </c>
      <c r="S28" s="7">
        <v>2016</v>
      </c>
      <c r="T28" s="8">
        <f>SUM(G302:G313)</f>
        <v>4.0915879011092782E-4</v>
      </c>
      <c r="U28" s="8">
        <f>SUM(H302:H313)</f>
        <v>1.8528240904441336E-3</v>
      </c>
      <c r="V28" s="8">
        <f>SUM(O302:O313)/100</f>
        <v>-5.0945160563774293E-4</v>
      </c>
    </row>
    <row r="29" spans="1:22" x14ac:dyDescent="0.3">
      <c r="A29">
        <v>1993</v>
      </c>
      <c r="B29">
        <v>4</v>
      </c>
      <c r="C29" s="1">
        <v>51.307358614416806</v>
      </c>
      <c r="D29" s="1">
        <v>59.007816897750125</v>
      </c>
      <c r="E29" s="1">
        <v>89.564287790977644</v>
      </c>
      <c r="F29" s="1">
        <v>42.65135272727273</v>
      </c>
      <c r="G29" s="1">
        <f t="shared" si="4"/>
        <v>-3.5399351266642877E-4</v>
      </c>
      <c r="H29" s="1">
        <f t="shared" si="5"/>
        <v>2.2248254748144939E-3</v>
      </c>
      <c r="I29" s="1">
        <v>1.04467712727273E-2</v>
      </c>
      <c r="J29" s="1">
        <v>144</v>
      </c>
      <c r="K29" s="1">
        <f t="shared" si="0"/>
        <v>2.9320064487787324E-2</v>
      </c>
      <c r="L29" s="1">
        <v>79138.769939928141</v>
      </c>
      <c r="M29" s="1">
        <f t="shared" si="1"/>
        <v>613.60929093980133</v>
      </c>
      <c r="N29" s="1">
        <f t="shared" si="2"/>
        <v>17.991063980660428</v>
      </c>
      <c r="O29" s="1">
        <f t="shared" si="3"/>
        <v>6.7972419312450683E-2</v>
      </c>
      <c r="S29" s="7">
        <v>2017</v>
      </c>
      <c r="T29" s="8">
        <f>SUM(G314:G325)</f>
        <v>4.0135196221999167E-3</v>
      </c>
      <c r="U29" s="8">
        <f>SUM(H314:H325)</f>
        <v>1.5753271001259889E-4</v>
      </c>
      <c r="V29" s="8">
        <f>SUM(O314:O325)/100</f>
        <v>-8.7668068988207889E-4</v>
      </c>
    </row>
    <row r="30" spans="1:22" x14ac:dyDescent="0.3">
      <c r="A30">
        <v>1993</v>
      </c>
      <c r="B30">
        <v>5</v>
      </c>
      <c r="C30" s="1">
        <v>67.863997466827755</v>
      </c>
      <c r="D30" s="1">
        <v>77.591005832702663</v>
      </c>
      <c r="E30" s="1">
        <v>89.917044812258723</v>
      </c>
      <c r="F30" s="1">
        <v>53.585575636363636</v>
      </c>
      <c r="G30" s="1">
        <f t="shared" si="4"/>
        <v>-3.8968753420719898E-4</v>
      </c>
      <c r="H30" s="1">
        <f t="shared" si="5"/>
        <v>2.1815573775996267E-3</v>
      </c>
      <c r="I30" s="1">
        <v>1.34690872727273E-2</v>
      </c>
      <c r="J30" s="1">
        <v>144.19999999999999</v>
      </c>
      <c r="K30" s="1">
        <f t="shared" si="0"/>
        <v>2.8619628333515924E-2</v>
      </c>
      <c r="L30" s="1">
        <v>77644.058998733351</v>
      </c>
      <c r="M30" s="1">
        <f t="shared" si="1"/>
        <v>598.82640962140249</v>
      </c>
      <c r="N30" s="1">
        <f t="shared" si="2"/>
        <v>17.138189279658302</v>
      </c>
      <c r="O30" s="1">
        <f t="shared" si="3"/>
        <v>-0.4230805690310504</v>
      </c>
      <c r="S30" s="1"/>
    </row>
    <row r="31" spans="1:22" x14ac:dyDescent="0.3">
      <c r="A31">
        <v>1993</v>
      </c>
      <c r="B31">
        <v>6</v>
      </c>
      <c r="C31" s="1">
        <v>88.712195138125779</v>
      </c>
      <c r="D31" s="1">
        <v>101.90716173893483</v>
      </c>
      <c r="E31" s="1">
        <v>90.269801833539802</v>
      </c>
      <c r="F31" s="1">
        <v>63.980915272727273</v>
      </c>
      <c r="G31" s="1">
        <f t="shared" si="4"/>
        <v>-7.2549043198492837E-4</v>
      </c>
      <c r="H31" s="1">
        <f t="shared" si="5"/>
        <v>2.0236045352933175E-3</v>
      </c>
      <c r="I31" s="1">
        <v>1.74928909090909E-2</v>
      </c>
      <c r="J31" s="1">
        <v>144.4</v>
      </c>
      <c r="K31" s="1">
        <f t="shared" si="0"/>
        <v>2.8473801638430433E-2</v>
      </c>
      <c r="L31" s="1">
        <v>76289.358908025664</v>
      </c>
      <c r="M31" s="1">
        <f t="shared" si="1"/>
        <v>585.26733115257707</v>
      </c>
      <c r="N31" s="1">
        <f t="shared" si="2"/>
        <v>16.664785892692056</v>
      </c>
      <c r="O31" s="1">
        <f t="shared" si="3"/>
        <v>-0.38607851072124788</v>
      </c>
      <c r="S31" s="1"/>
    </row>
    <row r="32" spans="1:22" x14ac:dyDescent="0.3">
      <c r="A32">
        <v>1993</v>
      </c>
      <c r="B32">
        <v>7</v>
      </c>
      <c r="C32" s="1">
        <v>117.06473498390798</v>
      </c>
      <c r="D32" s="1">
        <v>135.27419298820047</v>
      </c>
      <c r="E32" s="1">
        <v>90.622558854820866</v>
      </c>
      <c r="F32" s="1">
        <v>88.050652727272734</v>
      </c>
      <c r="G32" s="1">
        <f t="shared" si="4"/>
        <v>2.2749581839523123E-4</v>
      </c>
      <c r="H32" s="1">
        <f t="shared" si="5"/>
        <v>2.0413706981110397E-3</v>
      </c>
      <c r="I32" s="1">
        <v>2.2826264363636401E-2</v>
      </c>
      <c r="J32" s="1">
        <v>144.4</v>
      </c>
      <c r="K32" s="1">
        <f t="shared" si="0"/>
        <v>2.8156323717490061E-2</v>
      </c>
      <c r="L32" s="1">
        <v>74265.275933824654</v>
      </c>
      <c r="M32" s="1">
        <f t="shared" si="1"/>
        <v>567.52145538022819</v>
      </c>
      <c r="N32" s="1">
        <f t="shared" si="2"/>
        <v>15.979317814306796</v>
      </c>
      <c r="O32" s="1">
        <f t="shared" si="3"/>
        <v>-0.499658622896618</v>
      </c>
      <c r="S32" s="1"/>
    </row>
    <row r="33" spans="1:19" x14ac:dyDescent="0.3">
      <c r="A33">
        <v>1993</v>
      </c>
      <c r="B33">
        <v>8</v>
      </c>
      <c r="C33" s="1">
        <v>156.31613817025553</v>
      </c>
      <c r="D33" s="1">
        <v>182.95677057517952</v>
      </c>
      <c r="E33" s="1">
        <v>91.068119769190403</v>
      </c>
      <c r="F33" s="1">
        <v>110.40362618181818</v>
      </c>
      <c r="G33" s="1">
        <f t="shared" si="4"/>
        <v>-5.56333669675225E-4</v>
      </c>
      <c r="H33" s="1">
        <f t="shared" si="5"/>
        <v>2.1265703392426179E-3</v>
      </c>
      <c r="I33" s="1">
        <v>3.0086545454545501E-2</v>
      </c>
      <c r="J33" s="1">
        <v>144.80000000000001</v>
      </c>
      <c r="K33" s="1">
        <f t="shared" si="0"/>
        <v>2.7870006467746577E-2</v>
      </c>
      <c r="L33" s="1">
        <v>73923.024630177417</v>
      </c>
      <c r="M33" s="1">
        <f t="shared" si="1"/>
        <v>560.58928985566968</v>
      </c>
      <c r="N33" s="1">
        <f t="shared" si="2"/>
        <v>15.623627134026975</v>
      </c>
      <c r="O33" s="1">
        <f t="shared" si="3"/>
        <v>-0.19319949800493497</v>
      </c>
      <c r="S33" s="1"/>
    </row>
    <row r="34" spans="1:19" x14ac:dyDescent="0.3">
      <c r="A34">
        <v>1993</v>
      </c>
      <c r="B34">
        <v>9</v>
      </c>
      <c r="C34" s="1">
        <v>214.13771022695525</v>
      </c>
      <c r="D34" s="1">
        <v>248.93461174486157</v>
      </c>
      <c r="E34" s="1">
        <v>91.513680683559926</v>
      </c>
      <c r="F34" s="1">
        <v>139.04146981818184</v>
      </c>
      <c r="G34" s="1">
        <f t="shared" si="4"/>
        <v>-5.2284315595050191E-4</v>
      </c>
      <c r="H34" s="1">
        <f t="shared" si="5"/>
        <v>1.9842163472107671E-3</v>
      </c>
      <c r="I34" s="1">
        <v>4.0431272727272698E-2</v>
      </c>
      <c r="J34" s="1">
        <v>145.1</v>
      </c>
      <c r="K34" s="1">
        <f t="shared" si="0"/>
        <v>2.7396284692264326E-2</v>
      </c>
      <c r="L34" s="1">
        <v>74382.09705615892</v>
      </c>
      <c r="M34" s="1">
        <f t="shared" si="1"/>
        <v>560.16372676721267</v>
      </c>
      <c r="N34" s="1">
        <f t="shared" si="2"/>
        <v>15.346404932794325</v>
      </c>
      <c r="O34" s="1">
        <f t="shared" si="3"/>
        <v>-1.1658847525888305E-2</v>
      </c>
      <c r="S34" s="1"/>
    </row>
    <row r="35" spans="1:19" x14ac:dyDescent="0.3">
      <c r="A35">
        <v>1993</v>
      </c>
      <c r="B35">
        <v>10</v>
      </c>
      <c r="C35" s="1">
        <v>289.38593234646675</v>
      </c>
      <c r="D35" s="1">
        <v>338.66801488027909</v>
      </c>
      <c r="E35" s="1">
        <v>91.959241597929463</v>
      </c>
      <c r="F35" s="1">
        <v>203.44906909090906</v>
      </c>
      <c r="G35" s="1">
        <f t="shared" si="4"/>
        <v>4.2918417642559287E-4</v>
      </c>
      <c r="H35" s="1">
        <f t="shared" si="5"/>
        <v>1.991088597202212E-3</v>
      </c>
      <c r="I35" s="1">
        <v>5.49887272727273E-2</v>
      </c>
      <c r="J35" s="1">
        <v>145.69999999999999</v>
      </c>
      <c r="K35" s="1">
        <f t="shared" si="0"/>
        <v>2.7685718855345692E-2</v>
      </c>
      <c r="L35" s="1">
        <v>71516.311398966194</v>
      </c>
      <c r="M35" s="1">
        <f t="shared" si="1"/>
        <v>533.76509978103286</v>
      </c>
      <c r="N35" s="1">
        <f t="shared" si="2"/>
        <v>14.777670487333216</v>
      </c>
      <c r="O35" s="1">
        <f t="shared" si="3"/>
        <v>-0.73086496490651776</v>
      </c>
      <c r="S35" s="1"/>
    </row>
    <row r="36" spans="1:19" x14ac:dyDescent="0.3">
      <c r="A36">
        <v>1993</v>
      </c>
      <c r="B36">
        <v>11</v>
      </c>
      <c r="C36" s="1">
        <v>396.34277787086535</v>
      </c>
      <c r="D36" s="1">
        <v>462.58487295495678</v>
      </c>
      <c r="E36" s="1">
        <v>92.404802512298986</v>
      </c>
      <c r="F36" s="1">
        <v>286.77018181818181</v>
      </c>
      <c r="G36" s="1">
        <f t="shared" si="4"/>
        <v>1.7624790769870443E-4</v>
      </c>
      <c r="H36" s="1">
        <f t="shared" si="5"/>
        <v>2.0987948801900144E-3</v>
      </c>
      <c r="I36" s="1">
        <v>7.48341818181818E-2</v>
      </c>
      <c r="J36" s="1">
        <v>145.80000000000001</v>
      </c>
      <c r="K36" s="1">
        <f t="shared" si="0"/>
        <v>2.7528756213758547E-2</v>
      </c>
      <c r="L36" s="1">
        <v>68842.014035763626</v>
      </c>
      <c r="M36" s="1">
        <f t="shared" si="1"/>
        <v>510.97717431095435</v>
      </c>
      <c r="N36" s="1">
        <f t="shared" si="2"/>
        <v>14.066566062401469</v>
      </c>
      <c r="O36" s="1">
        <f t="shared" si="3"/>
        <v>-0.62732324488309033</v>
      </c>
      <c r="S36" s="1"/>
    </row>
    <row r="37" spans="1:19" x14ac:dyDescent="0.3">
      <c r="A37">
        <v>1993</v>
      </c>
      <c r="B37">
        <v>12</v>
      </c>
      <c r="C37" s="1">
        <v>539.89823111264832</v>
      </c>
      <c r="D37" s="1">
        <v>643.79402317695371</v>
      </c>
      <c r="E37" s="1">
        <v>92.850363426668522</v>
      </c>
      <c r="F37" s="1">
        <v>516.72908036363629</v>
      </c>
      <c r="G37" s="1">
        <f t="shared" si="4"/>
        <v>1.9355011718211372E-3</v>
      </c>
      <c r="H37" s="1">
        <f t="shared" si="5"/>
        <v>2.6517731001369201E-3</v>
      </c>
      <c r="I37" s="1">
        <v>0.101589454545455</v>
      </c>
      <c r="J37" s="1">
        <v>145.80000000000001</v>
      </c>
      <c r="K37" s="1">
        <f t="shared" si="0"/>
        <v>2.7434323024549619E-2</v>
      </c>
      <c r="L37" s="1">
        <v>66428.009542115673</v>
      </c>
      <c r="M37" s="1">
        <f t="shared" si="1"/>
        <v>490.69327665744362</v>
      </c>
      <c r="N37" s="1">
        <f t="shared" si="2"/>
        <v>13.461837857795002</v>
      </c>
      <c r="O37" s="1">
        <f t="shared" si="3"/>
        <v>-0.55647500042331721</v>
      </c>
      <c r="S37" s="1"/>
    </row>
    <row r="38" spans="1:19" x14ac:dyDescent="0.3">
      <c r="A38">
        <v>1994</v>
      </c>
      <c r="B38">
        <v>1</v>
      </c>
      <c r="C38" s="1">
        <v>767.68309357896351</v>
      </c>
      <c r="D38" s="1">
        <v>916.11891396690442</v>
      </c>
      <c r="E38" s="1">
        <v>93.295924341038059</v>
      </c>
      <c r="F38" s="1">
        <v>567.94803054545457</v>
      </c>
      <c r="G38" s="1">
        <f t="shared" si="4"/>
        <v>-1.999364149797133E-3</v>
      </c>
      <c r="H38" s="1">
        <f t="shared" si="5"/>
        <v>2.714495841066165E-3</v>
      </c>
      <c r="I38" s="1">
        <v>0.14212138181818201</v>
      </c>
      <c r="J38" s="1">
        <v>146.19999999999999</v>
      </c>
      <c r="K38" s="1">
        <f t="shared" si="0"/>
        <v>2.7066046127119745E-2</v>
      </c>
      <c r="L38" s="1">
        <v>63159.874716067483</v>
      </c>
      <c r="M38" s="1">
        <f t="shared" si="1"/>
        <v>463.05354711746782</v>
      </c>
      <c r="N38" s="1">
        <f t="shared" si="2"/>
        <v>12.5330286656078</v>
      </c>
      <c r="O38" s="1">
        <f t="shared" si="3"/>
        <v>-0.7480981946700993</v>
      </c>
      <c r="S38" s="1"/>
    </row>
    <row r="39" spans="1:19" x14ac:dyDescent="0.3">
      <c r="A39">
        <v>1994</v>
      </c>
      <c r="B39">
        <v>2</v>
      </c>
      <c r="C39" s="1">
        <v>1093.2556305430389</v>
      </c>
      <c r="D39" s="1">
        <v>1315.6809256993999</v>
      </c>
      <c r="E39" s="1">
        <v>93.741485255407596</v>
      </c>
      <c r="F39" s="1">
        <v>774.02798800000005</v>
      </c>
      <c r="G39" s="1">
        <f t="shared" si="4"/>
        <v>-3.6911151463627553E-4</v>
      </c>
      <c r="H39" s="1">
        <f t="shared" si="5"/>
        <v>2.3799732175197731E-3</v>
      </c>
      <c r="I39" s="1">
        <v>0.20028625454545501</v>
      </c>
      <c r="J39" s="1">
        <v>146.69999999999999</v>
      </c>
      <c r="K39" s="1">
        <f t="shared" si="0"/>
        <v>2.6875684625766533E-2</v>
      </c>
      <c r="L39" s="1">
        <v>62387.488166282761</v>
      </c>
      <c r="M39" s="1">
        <f t="shared" si="1"/>
        <v>453.66529395021001</v>
      </c>
      <c r="N39" s="1">
        <f t="shared" si="2"/>
        <v>12.192565365861514</v>
      </c>
      <c r="O39" s="1">
        <f t="shared" si="3"/>
        <v>-0.25231573131007323</v>
      </c>
      <c r="S39" s="1"/>
    </row>
    <row r="40" spans="1:19" x14ac:dyDescent="0.3">
      <c r="A40">
        <v>1994</v>
      </c>
      <c r="B40">
        <v>3</v>
      </c>
      <c r="C40" s="1">
        <v>1583.3591429933035</v>
      </c>
      <c r="D40" s="1">
        <v>1889.8452306682609</v>
      </c>
      <c r="E40" s="1">
        <v>94.187046169777133</v>
      </c>
      <c r="F40" s="1">
        <v>1034.5789250909093</v>
      </c>
      <c r="G40" s="1">
        <f t="shared" si="4"/>
        <v>-4.6359881472540602E-4</v>
      </c>
      <c r="H40" s="1">
        <f t="shared" si="5"/>
        <v>2.210715970195236E-3</v>
      </c>
      <c r="I40" s="1">
        <v>0.27931243636363601</v>
      </c>
      <c r="J40" s="1">
        <v>147.19999999999999</v>
      </c>
      <c r="K40" s="1">
        <f t="shared" si="0"/>
        <v>2.5966812908283499E-2</v>
      </c>
      <c r="L40" s="1">
        <v>60738.135879125286</v>
      </c>
      <c r="M40" s="1">
        <f t="shared" si="1"/>
        <v>438.08912422713018</v>
      </c>
      <c r="N40" s="1">
        <f t="shared" si="2"/>
        <v>11.375778325959658</v>
      </c>
      <c r="O40" s="1">
        <f t="shared" si="3"/>
        <v>-0.40446348502688245</v>
      </c>
      <c r="S40" s="1"/>
    </row>
    <row r="41" spans="1:19" x14ac:dyDescent="0.3">
      <c r="A41">
        <v>1994</v>
      </c>
      <c r="B41">
        <v>4</v>
      </c>
      <c r="C41" s="1">
        <v>2255.6569125105161</v>
      </c>
      <c r="D41" s="1">
        <v>2677.9693323066635</v>
      </c>
      <c r="E41" s="1">
        <v>94.63260708414667</v>
      </c>
      <c r="F41" s="1">
        <v>1562.4163621818184</v>
      </c>
      <c r="G41" s="1">
        <f t="shared" si="4"/>
        <v>3.529697269179467E-4</v>
      </c>
      <c r="H41" s="1">
        <f t="shared" si="5"/>
        <v>2.1198151777997434E-3</v>
      </c>
      <c r="I41" s="1">
        <v>0.40347149090909101</v>
      </c>
      <c r="J41" s="1">
        <v>147.4</v>
      </c>
      <c r="K41" s="1">
        <f t="shared" si="0"/>
        <v>2.6365577774772855E-2</v>
      </c>
      <c r="L41" s="1">
        <v>54909.634744531199</v>
      </c>
      <c r="M41" s="1">
        <f t="shared" si="1"/>
        <v>393.65000965502946</v>
      </c>
      <c r="N41" s="1">
        <f t="shared" si="2"/>
        <v>10.378809945599764</v>
      </c>
      <c r="O41" s="1">
        <f t="shared" si="3"/>
        <v>-1.1716629314927633</v>
      </c>
      <c r="S41" s="1"/>
    </row>
    <row r="42" spans="1:19" x14ac:dyDescent="0.3">
      <c r="A42">
        <v>1994</v>
      </c>
      <c r="B42">
        <v>5</v>
      </c>
      <c r="C42" s="1">
        <v>3179.3486434039264</v>
      </c>
      <c r="D42" s="1">
        <v>3849.2422973655266</v>
      </c>
      <c r="E42" s="1">
        <v>95.078167998516207</v>
      </c>
      <c r="F42" s="1">
        <v>2283.8439916363636</v>
      </c>
      <c r="G42" s="1">
        <f t="shared" si="4"/>
        <v>7.5125074299634692E-5</v>
      </c>
      <c r="H42" s="1">
        <f t="shared" si="5"/>
        <v>2.3114429157711064E-3</v>
      </c>
      <c r="I42" s="1">
        <v>0.57652909090909099</v>
      </c>
      <c r="J42" s="1">
        <v>147.5</v>
      </c>
      <c r="K42" s="1">
        <f t="shared" si="0"/>
        <v>2.6747000863059204E-2</v>
      </c>
      <c r="L42" s="1">
        <v>51533.416185370756</v>
      </c>
      <c r="M42" s="1">
        <f t="shared" si="1"/>
        <v>367.46510806521542</v>
      </c>
      <c r="N42" s="1">
        <f t="shared" si="2"/>
        <v>9.8285895625644599</v>
      </c>
      <c r="O42" s="1">
        <f t="shared" si="3"/>
        <v>-0.70036758542187627</v>
      </c>
      <c r="S42" s="1"/>
    </row>
    <row r="43" spans="1:19" x14ac:dyDescent="0.3">
      <c r="A43">
        <v>1994</v>
      </c>
      <c r="B43">
        <v>6</v>
      </c>
      <c r="C43" s="1">
        <v>4660.2835755579717</v>
      </c>
      <c r="D43" s="1">
        <v>5204.3099741934047</v>
      </c>
      <c r="E43" s="1">
        <v>95.523728912885744</v>
      </c>
      <c r="F43" s="1">
        <v>3177.3193767272728</v>
      </c>
      <c r="G43" s="1">
        <f t="shared" si="4"/>
        <v>1.5088888780784467E-4</v>
      </c>
      <c r="H43" s="1">
        <f t="shared" si="5"/>
        <v>1.85616475844893E-3</v>
      </c>
      <c r="I43" s="1">
        <v>0.83260676363636399</v>
      </c>
      <c r="J43" s="1">
        <v>148</v>
      </c>
      <c r="K43" s="1">
        <f t="shared" si="0"/>
        <v>2.644169587972512E-2</v>
      </c>
      <c r="L43" s="1">
        <v>50832.142702255333</v>
      </c>
      <c r="M43" s="1">
        <f t="shared" si="1"/>
        <v>359.55508392800613</v>
      </c>
      <c r="N43" s="1">
        <f t="shared" si="2"/>
        <v>9.5072461812333788</v>
      </c>
      <c r="O43" s="1">
        <f t="shared" si="3"/>
        <v>-0.20915445263737453</v>
      </c>
      <c r="S43" s="1"/>
    </row>
    <row r="44" spans="1:19" x14ac:dyDescent="0.3">
      <c r="A44">
        <v>1994</v>
      </c>
      <c r="B44">
        <v>7</v>
      </c>
      <c r="C44" s="1">
        <v>5811.844251182958</v>
      </c>
      <c r="D44" s="1">
        <v>5908.0636783229875</v>
      </c>
      <c r="E44" s="1">
        <v>95.969289827255281</v>
      </c>
      <c r="F44" s="1">
        <v>7533.4650000000001</v>
      </c>
      <c r="G44" s="1">
        <f t="shared" si="4"/>
        <v>6.8954465761088077E-3</v>
      </c>
      <c r="H44" s="1">
        <f t="shared" si="5"/>
        <v>9.1464526956699585E-4</v>
      </c>
      <c r="I44" s="1">
        <v>0.92479999999999996</v>
      </c>
      <c r="J44" s="1">
        <v>148.4</v>
      </c>
      <c r="K44" s="1">
        <f t="shared" si="0"/>
        <v>2.3613901899051364E-2</v>
      </c>
      <c r="L44" s="1">
        <v>50570.165499624331</v>
      </c>
      <c r="M44" s="1">
        <f t="shared" si="1"/>
        <v>355.08162028711962</v>
      </c>
      <c r="N44" s="1">
        <f t="shared" si="2"/>
        <v>8.3848625476162493</v>
      </c>
      <c r="O44" s="1">
        <f t="shared" si="3"/>
        <v>-0.10563593156486739</v>
      </c>
      <c r="S44" s="1"/>
    </row>
    <row r="45" spans="1:19" x14ac:dyDescent="0.3">
      <c r="A45">
        <v>1994</v>
      </c>
      <c r="B45">
        <v>8</v>
      </c>
      <c r="C45" s="1">
        <v>6005.8760900233419</v>
      </c>
      <c r="D45" s="1">
        <v>6052.2128507821872</v>
      </c>
      <c r="E45" s="1">
        <v>96.305182341650664</v>
      </c>
      <c r="F45" s="1">
        <v>9414.2819999999992</v>
      </c>
      <c r="G45" s="1">
        <f t="shared" si="4"/>
        <v>2.8651841101539535E-3</v>
      </c>
      <c r="H45" s="1">
        <f t="shared" si="5"/>
        <v>3.8659109979408265E-4</v>
      </c>
      <c r="I45" s="1">
        <v>0.89659999999999995</v>
      </c>
      <c r="J45" s="1">
        <v>149</v>
      </c>
      <c r="K45" s="1">
        <f t="shared" si="0"/>
        <v>2.2243782255501176E-2</v>
      </c>
      <c r="L45" s="1">
        <v>50470.443096749346</v>
      </c>
      <c r="M45" s="1">
        <f t="shared" si="1"/>
        <v>351.7233421736193</v>
      </c>
      <c r="N45" s="1">
        <f t="shared" si="2"/>
        <v>7.8236574374871211</v>
      </c>
      <c r="O45" s="1">
        <f t="shared" si="3"/>
        <v>-7.4700807110116507E-2</v>
      </c>
      <c r="S45" s="1"/>
    </row>
    <row r="46" spans="1:19" x14ac:dyDescent="0.3">
      <c r="A46">
        <v>1994</v>
      </c>
      <c r="B46">
        <v>9</v>
      </c>
      <c r="C46" s="1">
        <v>6098.907110657804</v>
      </c>
      <c r="D46" s="1">
        <v>6176.3121260003809</v>
      </c>
      <c r="E46" s="1">
        <v>96.641074856046046</v>
      </c>
      <c r="F46" s="1">
        <v>12788.598</v>
      </c>
      <c r="G46" s="1">
        <f t="shared" si="4"/>
        <v>5.2736583644464562E-3</v>
      </c>
      <c r="H46" s="1">
        <f t="shared" si="5"/>
        <v>4.5129536243245297E-4</v>
      </c>
      <c r="I46" s="1">
        <v>0.86319999999999997</v>
      </c>
      <c r="J46" s="1">
        <v>149.4</v>
      </c>
      <c r="K46" s="1">
        <f t="shared" si="0"/>
        <v>2.1145112994857638E-2</v>
      </c>
      <c r="L46" s="1">
        <v>50295.269013738391</v>
      </c>
      <c r="M46" s="1">
        <f t="shared" si="1"/>
        <v>348.3491750006674</v>
      </c>
      <c r="N46" s="1">
        <f t="shared" si="2"/>
        <v>7.3658826670545494</v>
      </c>
      <c r="O46" s="1">
        <f t="shared" si="3"/>
        <v>-7.1347146135606998E-2</v>
      </c>
      <c r="S46" s="1"/>
    </row>
    <row r="47" spans="1:19" x14ac:dyDescent="0.3">
      <c r="A47">
        <v>1994</v>
      </c>
      <c r="B47">
        <v>10</v>
      </c>
      <c r="C47" s="1">
        <v>6254.6995364330087</v>
      </c>
      <c r="D47" s="1">
        <v>6331.6123588517248</v>
      </c>
      <c r="E47" s="1">
        <v>96.976967370441457</v>
      </c>
      <c r="F47" s="1">
        <v>12999.423000000001</v>
      </c>
      <c r="G47" s="1">
        <f t="shared" si="4"/>
        <v>-2.5455890206142404E-4</v>
      </c>
      <c r="H47" s="1">
        <f t="shared" si="5"/>
        <v>6.0213272303542343E-4</v>
      </c>
      <c r="I47" s="1">
        <v>0.84399999999999997</v>
      </c>
      <c r="J47" s="1">
        <v>149.5</v>
      </c>
      <c r="K47" s="1">
        <f t="shared" si="0"/>
        <v>2.017331116627195E-2</v>
      </c>
      <c r="L47" s="1">
        <v>50444.867777876498</v>
      </c>
      <c r="M47" s="1">
        <f t="shared" si="1"/>
        <v>347.94227318538168</v>
      </c>
      <c r="N47" s="1">
        <f t="shared" si="2"/>
        <v>7.0191477448687056</v>
      </c>
      <c r="O47" s="1">
        <f t="shared" si="3"/>
        <v>-8.2085569338792297E-3</v>
      </c>
      <c r="S47" s="1"/>
    </row>
    <row r="48" spans="1:19" x14ac:dyDescent="0.3">
      <c r="A48">
        <v>1994</v>
      </c>
      <c r="B48">
        <v>11</v>
      </c>
      <c r="C48" s="1">
        <v>6409.47096327291</v>
      </c>
      <c r="D48" s="1">
        <v>6427.6130627089778</v>
      </c>
      <c r="E48" s="1">
        <v>97.31285988483684</v>
      </c>
      <c r="F48" s="1">
        <v>13255.531999999999</v>
      </c>
      <c r="G48" s="1">
        <f t="shared" si="4"/>
        <v>2.1266895443763228E-5</v>
      </c>
      <c r="H48" s="1">
        <f t="shared" si="5"/>
        <v>3.893458445164684E-4</v>
      </c>
      <c r="I48" s="1">
        <v>0.83979999999999999</v>
      </c>
      <c r="J48" s="1">
        <v>149.69999999999999</v>
      </c>
      <c r="K48" s="1">
        <f t="shared" si="0"/>
        <v>1.9614420709662402E-2</v>
      </c>
      <c r="L48" s="1">
        <v>51002.230642181348</v>
      </c>
      <c r="M48" s="1">
        <f t="shared" si="1"/>
        <v>350.1040498429665</v>
      </c>
      <c r="N48" s="1">
        <f t="shared" si="2"/>
        <v>6.8670881257765597</v>
      </c>
      <c r="O48" s="1">
        <f t="shared" si="3"/>
        <v>4.2401996842196255E-2</v>
      </c>
      <c r="S48" s="1"/>
    </row>
    <row r="49" spans="1:19" x14ac:dyDescent="0.3">
      <c r="A49">
        <v>1994</v>
      </c>
      <c r="B49">
        <v>12</v>
      </c>
      <c r="C49" s="1">
        <v>6445.806513617551</v>
      </c>
      <c r="D49" s="1">
        <v>6489.5013100562519</v>
      </c>
      <c r="E49" s="1">
        <v>97.648752399232237</v>
      </c>
      <c r="F49" s="1">
        <v>17684.550999999999</v>
      </c>
      <c r="G49" s="1">
        <f t="shared" si="4"/>
        <v>6.7149274138346496E-3</v>
      </c>
      <c r="H49" s="1">
        <f t="shared" si="5"/>
        <v>3.216841784555351E-4</v>
      </c>
      <c r="I49" s="1">
        <v>0.84809999999999997</v>
      </c>
      <c r="J49" s="1">
        <v>149.69999999999999</v>
      </c>
      <c r="K49" s="1">
        <f t="shared" si="0"/>
        <v>1.9696615114304213E-2</v>
      </c>
      <c r="L49" s="1">
        <v>53680.087815322557</v>
      </c>
      <c r="M49" s="1">
        <f t="shared" si="1"/>
        <v>367.21864041640112</v>
      </c>
      <c r="N49" s="1">
        <f t="shared" si="2"/>
        <v>7.2329642230799296</v>
      </c>
      <c r="O49" s="1">
        <f t="shared" si="3"/>
        <v>0.33709950336383976</v>
      </c>
      <c r="S49" s="1"/>
    </row>
    <row r="50" spans="1:19" x14ac:dyDescent="0.3">
      <c r="A50">
        <v>1995</v>
      </c>
      <c r="B50">
        <v>1</v>
      </c>
      <c r="C50" s="1">
        <v>6533.4923045318919</v>
      </c>
      <c r="D50" s="1">
        <v>6571.0412479597062</v>
      </c>
      <c r="E50" s="1">
        <v>97.984644913627633</v>
      </c>
      <c r="F50" s="1">
        <v>16736.800999999999</v>
      </c>
      <c r="G50" s="1">
        <f t="shared" si="4"/>
        <v>-1.9127576729317079E-3</v>
      </c>
      <c r="H50" s="1">
        <f t="shared" si="5"/>
        <v>4.3231912069899552E-4</v>
      </c>
      <c r="I50" s="1">
        <v>0.84509999999999996</v>
      </c>
      <c r="J50" s="1">
        <v>150.30000000000001</v>
      </c>
      <c r="K50" s="1">
        <f t="shared" si="0"/>
        <v>1.9441138686563518E-2</v>
      </c>
      <c r="L50" s="1">
        <v>54512.480090700818</v>
      </c>
      <c r="M50" s="1">
        <f t="shared" si="1"/>
        <v>370.1510088182124</v>
      </c>
      <c r="N50" s="1">
        <f t="shared" si="2"/>
        <v>7.196157097406263</v>
      </c>
      <c r="O50" s="1">
        <f t="shared" si="3"/>
        <v>5.7008580779710272E-2</v>
      </c>
      <c r="S50" s="1"/>
    </row>
    <row r="51" spans="1:19" x14ac:dyDescent="0.3">
      <c r="A51">
        <v>1995</v>
      </c>
      <c r="B51">
        <v>2</v>
      </c>
      <c r="C51" s="1">
        <v>6608.8059907007855</v>
      </c>
      <c r="D51" s="1">
        <v>6668.4752645256413</v>
      </c>
      <c r="E51" s="1">
        <v>98.320537428023044</v>
      </c>
      <c r="F51" s="1">
        <v>15821.058000000001</v>
      </c>
      <c r="G51" s="1">
        <f t="shared" si="4"/>
        <v>-1.8640143918749845E-3</v>
      </c>
      <c r="H51" s="1">
        <f t="shared" si="5"/>
        <v>4.5470495190952321E-4</v>
      </c>
      <c r="I51" s="1">
        <v>0.83879999999999999</v>
      </c>
      <c r="J51" s="1">
        <v>150.9</v>
      </c>
      <c r="K51" s="1">
        <f t="shared" si="0"/>
        <v>1.9152464178567637E-2</v>
      </c>
      <c r="L51" s="1">
        <v>54915.530758543478</v>
      </c>
      <c r="M51" s="1">
        <f t="shared" si="1"/>
        <v>370.13631922732225</v>
      </c>
      <c r="N51" s="1">
        <f t="shared" si="2"/>
        <v>7.0890225951881654</v>
      </c>
      <c r="O51" s="1">
        <f t="shared" si="3"/>
        <v>-2.8134186332096078E-4</v>
      </c>
      <c r="S51" s="1"/>
    </row>
    <row r="52" spans="1:19" x14ac:dyDescent="0.3">
      <c r="A52">
        <v>1995</v>
      </c>
      <c r="B52">
        <v>3</v>
      </c>
      <c r="C52" s="1">
        <v>6728.6832774576505</v>
      </c>
      <c r="D52" s="1">
        <v>6805.6884143122807</v>
      </c>
      <c r="E52" s="1">
        <v>98.656429942418427</v>
      </c>
      <c r="F52" s="1">
        <v>15582.103999999999</v>
      </c>
      <c r="G52" s="1">
        <f t="shared" si="4"/>
        <v>-9.2289677938882028E-4</v>
      </c>
      <c r="H52" s="1">
        <f t="shared" si="5"/>
        <v>5.6293298355148303E-4</v>
      </c>
      <c r="I52" s="1">
        <v>0.88739999999999997</v>
      </c>
      <c r="J52" s="1">
        <v>151.4</v>
      </c>
      <c r="K52" s="1">
        <f t="shared" si="0"/>
        <v>1.9967110125409762E-2</v>
      </c>
      <c r="L52" s="1">
        <v>60897.593977164644</v>
      </c>
      <c r="M52" s="1">
        <f t="shared" si="1"/>
        <v>407.7076528548435</v>
      </c>
      <c r="N52" s="1">
        <f t="shared" si="2"/>
        <v>8.140743603524994</v>
      </c>
      <c r="O52" s="1">
        <f t="shared" si="3"/>
        <v>0.75019095609922726</v>
      </c>
      <c r="S52" s="1"/>
    </row>
    <row r="53" spans="1:19" x14ac:dyDescent="0.3">
      <c r="A53">
        <v>1995</v>
      </c>
      <c r="B53">
        <v>4</v>
      </c>
      <c r="C53" s="1">
        <v>6883.574821819353</v>
      </c>
      <c r="D53" s="1">
        <v>6897.2845960471286</v>
      </c>
      <c r="E53" s="1">
        <v>98.992322456813824</v>
      </c>
      <c r="F53" s="1">
        <v>13827.960999999999</v>
      </c>
      <c r="G53" s="1">
        <f t="shared" si="4"/>
        <v>-2.9550222688977806E-3</v>
      </c>
      <c r="H53" s="1">
        <f t="shared" si="5"/>
        <v>3.8077984076582755E-4</v>
      </c>
      <c r="I53" s="1">
        <v>0.90549999999999997</v>
      </c>
      <c r="J53" s="1">
        <v>151.9</v>
      </c>
      <c r="K53" s="1">
        <f t="shared" si="0"/>
        <v>1.9981688811460646E-2</v>
      </c>
      <c r="L53" s="1">
        <v>62670.301822386478</v>
      </c>
      <c r="M53" s="1">
        <f t="shared" si="1"/>
        <v>416.77580505662615</v>
      </c>
      <c r="N53" s="1">
        <f t="shared" si="2"/>
        <v>8.327884440787491</v>
      </c>
      <c r="O53" s="1">
        <f t="shared" si="3"/>
        <v>0.18119699539098377</v>
      </c>
      <c r="S53" s="1"/>
    </row>
    <row r="54" spans="1:19" x14ac:dyDescent="0.3">
      <c r="A54">
        <v>1995</v>
      </c>
      <c r="B54">
        <v>5</v>
      </c>
      <c r="C54" s="1">
        <v>6911.021675550759</v>
      </c>
      <c r="D54" s="1">
        <v>7001.0934200070851</v>
      </c>
      <c r="E54" s="1">
        <v>99.328214971209221</v>
      </c>
      <c r="F54" s="1">
        <v>13812.206</v>
      </c>
      <c r="G54" s="1">
        <f t="shared" si="4"/>
        <v>-3.9042118816783392E-4</v>
      </c>
      <c r="H54" s="1">
        <f t="shared" si="5"/>
        <v>3.6747008730286562E-4</v>
      </c>
      <c r="I54" s="1">
        <v>0.89539999999999997</v>
      </c>
      <c r="J54" s="1">
        <v>152.19999999999999</v>
      </c>
      <c r="K54" s="1">
        <f t="shared" si="0"/>
        <v>1.9719208880811311E-2</v>
      </c>
      <c r="L54" s="1">
        <v>60681.525554558539</v>
      </c>
      <c r="M54" s="1">
        <f t="shared" si="1"/>
        <v>401.39245734286817</v>
      </c>
      <c r="N54" s="1">
        <f t="shared" si="2"/>
        <v>7.9151417095261616</v>
      </c>
      <c r="O54" s="1">
        <f t="shared" si="3"/>
        <v>-0.30334744685374648</v>
      </c>
      <c r="S54" s="1"/>
    </row>
    <row r="55" spans="1:19" x14ac:dyDescent="0.3">
      <c r="A55">
        <v>1995</v>
      </c>
      <c r="B55">
        <v>6</v>
      </c>
      <c r="C55" s="1">
        <v>7092.339074708565</v>
      </c>
      <c r="D55" s="1">
        <v>7171.2675418816943</v>
      </c>
      <c r="E55" s="1">
        <v>99.664107485604617</v>
      </c>
      <c r="F55" s="1">
        <v>13943.397000000001</v>
      </c>
      <c r="G55" s="1">
        <f t="shared" si="4"/>
        <v>-3.5312205598545671E-4</v>
      </c>
      <c r="H55" s="1">
        <f t="shared" si="5"/>
        <v>5.3872111505031892E-4</v>
      </c>
      <c r="I55" s="1">
        <v>0.91200000000000003</v>
      </c>
      <c r="J55" s="1">
        <v>152.5</v>
      </c>
      <c r="K55" s="1">
        <f t="shared" si="0"/>
        <v>1.9609891537188669E-2</v>
      </c>
      <c r="L55" s="1">
        <v>61556.751544018713</v>
      </c>
      <c r="M55" s="1">
        <f t="shared" si="1"/>
        <v>405.0112322082922</v>
      </c>
      <c r="N55" s="1">
        <f t="shared" si="2"/>
        <v>7.942226334947744</v>
      </c>
      <c r="O55" s="1">
        <f t="shared" si="3"/>
        <v>7.0963782608469472E-2</v>
      </c>
      <c r="S55" s="1"/>
    </row>
    <row r="56" spans="1:19" x14ac:dyDescent="0.3">
      <c r="A56">
        <v>1995</v>
      </c>
      <c r="B56">
        <v>7</v>
      </c>
      <c r="C56" s="1">
        <v>7251.0743797678815</v>
      </c>
      <c r="D56" s="1">
        <v>7297.6505085520148</v>
      </c>
      <c r="E56" s="1">
        <v>100</v>
      </c>
      <c r="F56" s="1">
        <v>15033.623</v>
      </c>
      <c r="G56" s="1">
        <f t="shared" si="4"/>
        <v>1.0916848310187285E-3</v>
      </c>
      <c r="H56" s="1">
        <f t="shared" si="5"/>
        <v>4.1185235933470792E-4</v>
      </c>
      <c r="I56" s="1">
        <v>0.92679999999999996</v>
      </c>
      <c r="J56" s="1">
        <v>152.5</v>
      </c>
      <c r="K56" s="1">
        <f t="shared" si="0"/>
        <v>1.949187011436013E-2</v>
      </c>
      <c r="L56" s="1">
        <v>53681.694806360108</v>
      </c>
      <c r="M56" s="1">
        <f t="shared" si="1"/>
        <v>352.01111348432858</v>
      </c>
      <c r="N56" s="1">
        <f t="shared" si="2"/>
        <v>6.8613549028478165</v>
      </c>
      <c r="O56" s="1">
        <f t="shared" si="3"/>
        <v>-1.0330714302131652</v>
      </c>
      <c r="S56" s="1"/>
    </row>
    <row r="57" spans="1:19" x14ac:dyDescent="0.3">
      <c r="A57">
        <v>1995</v>
      </c>
      <c r="B57">
        <v>8</v>
      </c>
      <c r="C57" s="1">
        <v>7344.5258117286439</v>
      </c>
      <c r="D57" s="1">
        <v>7304.7190962396417</v>
      </c>
      <c r="E57" s="1">
        <v>100.18407200420955</v>
      </c>
      <c r="F57" s="1">
        <v>15613.675999999999</v>
      </c>
      <c r="G57" s="1">
        <f t="shared" si="4"/>
        <v>7.3487242064664005E-4</v>
      </c>
      <c r="H57" s="1">
        <f t="shared" si="5"/>
        <v>5.3452464326220325E-5</v>
      </c>
      <c r="I57" s="1">
        <v>0.94</v>
      </c>
      <c r="J57" s="1">
        <v>152.9</v>
      </c>
      <c r="K57" s="1">
        <f t="shared" si="0"/>
        <v>1.9569132668916571E-2</v>
      </c>
      <c r="L57" s="1">
        <v>45572.935958817674</v>
      </c>
      <c r="M57" s="1">
        <f t="shared" si="1"/>
        <v>297.50950340762512</v>
      </c>
      <c r="N57" s="1">
        <f t="shared" si="2"/>
        <v>5.8220029424473028</v>
      </c>
      <c r="O57" s="1">
        <f t="shared" si="3"/>
        <v>-1.0665492382605697</v>
      </c>
      <c r="S57" s="1"/>
    </row>
    <row r="58" spans="1:19" x14ac:dyDescent="0.3">
      <c r="A58">
        <v>1995</v>
      </c>
      <c r="B58">
        <v>9</v>
      </c>
      <c r="C58" s="1">
        <v>7265.1281298185359</v>
      </c>
      <c r="D58" s="1">
        <v>7273.3515260320919</v>
      </c>
      <c r="E58" s="1">
        <v>100.36814400841911</v>
      </c>
      <c r="F58" s="1">
        <v>13454.019</v>
      </c>
      <c r="G58" s="1">
        <f t="shared" si="4"/>
        <v>-2.9056667789169113E-3</v>
      </c>
      <c r="H58" s="1">
        <f t="shared" si="5"/>
        <v>-5.6064213540647171E-5</v>
      </c>
      <c r="I58" s="1">
        <v>0.95079999999999998</v>
      </c>
      <c r="J58" s="1">
        <v>153.19999999999999</v>
      </c>
      <c r="K58" s="1">
        <f t="shared" si="0"/>
        <v>2.0049551418391605E-2</v>
      </c>
      <c r="L58" s="1">
        <v>44798.408271122367</v>
      </c>
      <c r="M58" s="1">
        <f t="shared" si="1"/>
        <v>291.34523851881863</v>
      </c>
      <c r="N58" s="1">
        <f t="shared" si="2"/>
        <v>5.841341340186621</v>
      </c>
      <c r="O58" s="1">
        <f t="shared" si="3"/>
        <v>-0.12359074584471141</v>
      </c>
      <c r="S58" s="1"/>
    </row>
    <row r="59" spans="1:19" x14ac:dyDescent="0.3">
      <c r="A59">
        <v>1995</v>
      </c>
      <c r="B59">
        <v>10</v>
      </c>
      <c r="C59" s="1">
        <v>7281.5842303052004</v>
      </c>
      <c r="D59" s="1">
        <v>7329.7422527252784</v>
      </c>
      <c r="E59" s="1">
        <v>100.55221601262865</v>
      </c>
      <c r="F59" s="1">
        <v>15352.196</v>
      </c>
      <c r="G59" s="1">
        <f t="shared" si="4"/>
        <v>2.4002025195230814E-3</v>
      </c>
      <c r="H59" s="1">
        <f t="shared" si="5"/>
        <v>1.9229997519985831E-4</v>
      </c>
      <c r="I59" s="1">
        <v>0.9587</v>
      </c>
      <c r="J59" s="1">
        <v>153.69999999999999</v>
      </c>
      <c r="K59" s="1">
        <f t="shared" si="0"/>
        <v>2.0236281740275062E-2</v>
      </c>
      <c r="L59" s="1">
        <v>42955.288578401873</v>
      </c>
      <c r="M59" s="1">
        <f t="shared" si="1"/>
        <v>277.94004744516036</v>
      </c>
      <c r="N59" s="1">
        <f t="shared" si="2"/>
        <v>5.6244731070056826</v>
      </c>
      <c r="O59" s="1">
        <f t="shared" si="3"/>
        <v>-0.2712712233487693</v>
      </c>
      <c r="S59" s="1"/>
    </row>
    <row r="60" spans="1:19" x14ac:dyDescent="0.3">
      <c r="A60">
        <v>1995</v>
      </c>
      <c r="B60">
        <v>11</v>
      </c>
      <c r="C60" s="1">
        <v>7378.2187765936751</v>
      </c>
      <c r="D60" s="1">
        <v>7388.3317471235814</v>
      </c>
      <c r="E60" s="1">
        <v>100.7362880168382</v>
      </c>
      <c r="F60" s="1">
        <v>15559.017</v>
      </c>
      <c r="G60" s="1">
        <f t="shared" si="4"/>
        <v>7.494070429811886E-5</v>
      </c>
      <c r="H60" s="1">
        <f t="shared" si="5"/>
        <v>2.0332338383438929E-4</v>
      </c>
      <c r="I60" s="1">
        <v>0.96240000000000003</v>
      </c>
      <c r="J60" s="1">
        <v>153.6</v>
      </c>
      <c r="K60" s="1">
        <f t="shared" si="0"/>
        <v>2.0035274701931061E-2</v>
      </c>
      <c r="L60" s="1">
        <v>41477.84303584489</v>
      </c>
      <c r="M60" s="1">
        <f t="shared" si="1"/>
        <v>268.06431516794754</v>
      </c>
      <c r="N60" s="1">
        <f t="shared" si="2"/>
        <v>5.3707421921748537</v>
      </c>
      <c r="O60" s="1">
        <f t="shared" si="3"/>
        <v>-0.19786300905668597</v>
      </c>
      <c r="S60" s="1"/>
    </row>
    <row r="61" spans="1:19" x14ac:dyDescent="0.3">
      <c r="A61">
        <v>1995</v>
      </c>
      <c r="B61">
        <v>12</v>
      </c>
      <c r="C61" s="1">
        <v>7398.458579017054</v>
      </c>
      <c r="D61" s="1">
        <v>7464.5285000862414</v>
      </c>
      <c r="E61" s="1">
        <v>100.92036002104773</v>
      </c>
      <c r="F61" s="1">
        <v>21681.591</v>
      </c>
      <c r="G61" s="1">
        <f t="shared" si="4"/>
        <v>7.8762882274983972E-3</v>
      </c>
      <c r="H61" s="1">
        <f t="shared" si="5"/>
        <v>3.2371465490241454E-4</v>
      </c>
      <c r="I61" s="1">
        <v>0.96730000000000005</v>
      </c>
      <c r="J61" s="1">
        <v>153.5</v>
      </c>
      <c r="K61" s="1">
        <f t="shared" si="0"/>
        <v>2.0069119589465466E-2</v>
      </c>
      <c r="L61" s="1">
        <v>40442.247648662764</v>
      </c>
      <c r="M61" s="1">
        <f t="shared" si="1"/>
        <v>261.06467648053541</v>
      </c>
      <c r="N61" s="1">
        <f t="shared" si="2"/>
        <v>5.2393382128729771</v>
      </c>
      <c r="O61" s="1">
        <f t="shared" si="3"/>
        <v>-0.14047658590072309</v>
      </c>
      <c r="S61" s="1"/>
    </row>
    <row r="62" spans="1:19" x14ac:dyDescent="0.3">
      <c r="A62">
        <v>1996</v>
      </c>
      <c r="B62">
        <v>1</v>
      </c>
      <c r="C62" s="1">
        <v>7531.1884406065701</v>
      </c>
      <c r="D62" s="1">
        <v>7559.8420198148087</v>
      </c>
      <c r="E62" s="1">
        <v>101.10443202525728</v>
      </c>
      <c r="F62" s="1">
        <v>22433.703000000001</v>
      </c>
      <c r="G62" s="1">
        <f t="shared" si="4"/>
        <v>5.6940072591128016E-4</v>
      </c>
      <c r="H62" s="1">
        <f t="shared" si="5"/>
        <v>4.1835330295621437E-4</v>
      </c>
      <c r="I62" s="1">
        <v>0.97350000000000003</v>
      </c>
      <c r="J62" s="1">
        <v>154.4</v>
      </c>
      <c r="K62" s="1">
        <f t="shared" si="0"/>
        <v>1.995812496067274E-2</v>
      </c>
      <c r="L62" s="1">
        <v>37672.140705262049</v>
      </c>
      <c r="M62" s="1">
        <f t="shared" si="1"/>
        <v>241.3252749872112</v>
      </c>
      <c r="N62" s="1">
        <f t="shared" si="2"/>
        <v>4.816399994363473</v>
      </c>
      <c r="O62" s="1">
        <f t="shared" si="3"/>
        <v>-0.39396144165265401</v>
      </c>
      <c r="S62" s="1"/>
    </row>
    <row r="63" spans="1:19" x14ac:dyDescent="0.3">
      <c r="A63">
        <v>1996</v>
      </c>
      <c r="B63">
        <v>2</v>
      </c>
      <c r="C63" s="1">
        <v>7588.6046160271926</v>
      </c>
      <c r="D63" s="1">
        <v>7596.8282104115087</v>
      </c>
      <c r="E63" s="1">
        <v>101.28850402946682</v>
      </c>
      <c r="F63" s="1">
        <v>17007.151000000002</v>
      </c>
      <c r="G63" s="1">
        <f t="shared" si="4"/>
        <v>-7.248288960645239E-3</v>
      </c>
      <c r="H63" s="1">
        <f t="shared" si="5"/>
        <v>1.883347157789839E-4</v>
      </c>
      <c r="I63" s="1">
        <v>0.98009999999999997</v>
      </c>
      <c r="J63" s="1">
        <v>154.9</v>
      </c>
      <c r="K63" s="1">
        <f t="shared" si="0"/>
        <v>2.0005982348765446E-2</v>
      </c>
      <c r="L63" s="1">
        <v>36126.489876742497</v>
      </c>
      <c r="M63" s="1">
        <f t="shared" si="1"/>
        <v>230.25771577227286</v>
      </c>
      <c r="N63" s="1">
        <f t="shared" si="2"/>
        <v>4.6065317974071416</v>
      </c>
      <c r="O63" s="1">
        <f t="shared" si="3"/>
        <v>-0.22141739429797269</v>
      </c>
      <c r="S63" s="1"/>
    </row>
    <row r="64" spans="1:19" x14ac:dyDescent="0.3">
      <c r="A64">
        <v>1996</v>
      </c>
      <c r="B64">
        <v>3</v>
      </c>
      <c r="C64" s="1">
        <v>7605.0607165138572</v>
      </c>
      <c r="D64" s="1">
        <v>7631.500669156032</v>
      </c>
      <c r="E64" s="1">
        <v>101.47257603367638</v>
      </c>
      <c r="F64" s="1">
        <v>16185.537</v>
      </c>
      <c r="G64" s="1">
        <f t="shared" si="4"/>
        <v>-1.2013151317097903E-3</v>
      </c>
      <c r="H64" s="1">
        <f t="shared" si="5"/>
        <v>1.3664159503549099E-4</v>
      </c>
      <c r="I64" s="1">
        <v>0.98529999999999995</v>
      </c>
      <c r="J64" s="1">
        <v>155.69999999999999</v>
      </c>
      <c r="K64" s="1">
        <f t="shared" si="0"/>
        <v>2.0172253150705068E-2</v>
      </c>
      <c r="L64" s="1">
        <v>34142.92729998078</v>
      </c>
      <c r="M64" s="1">
        <f t="shared" si="1"/>
        <v>216.10432316441475</v>
      </c>
      <c r="N64" s="1">
        <f t="shared" si="2"/>
        <v>4.3593111138343517</v>
      </c>
      <c r="O64" s="1">
        <f t="shared" si="3"/>
        <v>-0.28550581862703073</v>
      </c>
      <c r="S64" s="1"/>
    </row>
    <row r="65" spans="1:19" x14ac:dyDescent="0.3">
      <c r="A65">
        <v>1996</v>
      </c>
      <c r="B65">
        <v>4</v>
      </c>
      <c r="C65" s="1">
        <v>7658.0325436278636</v>
      </c>
      <c r="D65" s="1">
        <v>7722.2067049720263</v>
      </c>
      <c r="E65" s="1">
        <v>101.65664803788592</v>
      </c>
      <c r="F65" s="1">
        <v>15001.636</v>
      </c>
      <c r="G65" s="1">
        <f t="shared" si="4"/>
        <v>-1.791036054059527E-3</v>
      </c>
      <c r="H65" s="1">
        <f t="shared" si="5"/>
        <v>2.7027005416524713E-4</v>
      </c>
      <c r="I65" s="1">
        <v>0.98939999999999995</v>
      </c>
      <c r="J65" s="1">
        <v>156.30000000000001</v>
      </c>
      <c r="K65" s="1">
        <f t="shared" si="0"/>
        <v>2.019359660839733E-2</v>
      </c>
      <c r="L65" s="1">
        <v>32921.823110632504</v>
      </c>
      <c r="M65" s="1">
        <f t="shared" si="1"/>
        <v>207.19969588664969</v>
      </c>
      <c r="N65" s="1">
        <f t="shared" si="2"/>
        <v>4.1841070761176073</v>
      </c>
      <c r="O65" s="1">
        <f t="shared" si="3"/>
        <v>-0.17981645119531908</v>
      </c>
      <c r="S65" s="1"/>
    </row>
    <row r="66" spans="1:19" x14ac:dyDescent="0.3">
      <c r="A66">
        <v>1996</v>
      </c>
      <c r="B66">
        <v>5</v>
      </c>
      <c r="C66" s="1">
        <v>7786.9186445197638</v>
      </c>
      <c r="D66" s="1">
        <v>7834.3706308884475</v>
      </c>
      <c r="E66" s="1">
        <v>101.84072004209547</v>
      </c>
      <c r="F66" s="1">
        <v>16271.647999999999</v>
      </c>
      <c r="G66" s="1">
        <f t="shared" si="4"/>
        <v>1.2841346968038292E-3</v>
      </c>
      <c r="H66" s="1">
        <f t="shared" si="5"/>
        <v>3.1734237736070472E-4</v>
      </c>
      <c r="I66" s="1">
        <v>0.99450000000000005</v>
      </c>
      <c r="J66" s="1">
        <v>156.6</v>
      </c>
      <c r="K66" s="1">
        <f t="shared" si="0"/>
        <v>2.0000042007579589E-2</v>
      </c>
      <c r="L66" s="1">
        <v>30896.382885051604</v>
      </c>
      <c r="M66" s="1">
        <f t="shared" si="1"/>
        <v>193.72890311918337</v>
      </c>
      <c r="N66" s="1">
        <f t="shared" si="2"/>
        <v>3.8745862004659837</v>
      </c>
      <c r="O66" s="1">
        <f t="shared" si="3"/>
        <v>-0.26941642122472542</v>
      </c>
      <c r="S66" s="1"/>
    </row>
    <row r="67" spans="1:19" x14ac:dyDescent="0.3">
      <c r="A67">
        <v>1996</v>
      </c>
      <c r="B67">
        <v>6</v>
      </c>
      <c r="C67" s="1">
        <v>7882.1117805466338</v>
      </c>
      <c r="D67" s="1">
        <v>7925.0569203033028</v>
      </c>
      <c r="E67" s="1">
        <v>102.02479204630502</v>
      </c>
      <c r="F67" s="1">
        <v>16806.685000000001</v>
      </c>
      <c r="G67" s="1">
        <f t="shared" si="4"/>
        <v>3.9197821979564812E-4</v>
      </c>
      <c r="H67" s="1">
        <f t="shared" si="5"/>
        <v>2.7334933229048949E-4</v>
      </c>
      <c r="I67" s="1">
        <v>1.0004999999999999</v>
      </c>
      <c r="J67" s="1">
        <v>156.69999999999999</v>
      </c>
      <c r="K67" s="1">
        <f t="shared" ref="K67:K130" si="6">J67*I67/C67</f>
        <v>1.9890399218510858E-2</v>
      </c>
      <c r="L67" s="1">
        <v>30573.387661015677</v>
      </c>
      <c r="M67" s="1">
        <f t="shared" ref="M67:M130" si="7">L67*100/J67/E67</f>
        <v>191.23564649117213</v>
      </c>
      <c r="N67" s="1">
        <f t="shared" ref="N67:N130" si="8">M67*K67</f>
        <v>3.8037533535194288</v>
      </c>
      <c r="O67" s="1">
        <f t="shared" si="3"/>
        <v>-4.9591869685341905E-2</v>
      </c>
      <c r="S67" s="1"/>
    </row>
    <row r="68" spans="1:19" x14ac:dyDescent="0.3">
      <c r="A68">
        <v>1996</v>
      </c>
      <c r="B68">
        <v>7</v>
      </c>
      <c r="C68" s="1">
        <v>7968.2360436775689</v>
      </c>
      <c r="D68" s="1">
        <v>7968.3861891652232</v>
      </c>
      <c r="E68" s="1">
        <v>102.20886405051455</v>
      </c>
      <c r="F68" s="1">
        <v>18748.145</v>
      </c>
      <c r="G68" s="1">
        <f t="shared" si="4"/>
        <v>2.2335395810423632E-3</v>
      </c>
      <c r="H68" s="1">
        <f t="shared" si="5"/>
        <v>1.5030366879086607E-4</v>
      </c>
      <c r="I68" s="1">
        <v>1.0061</v>
      </c>
      <c r="J68" s="1">
        <v>157</v>
      </c>
      <c r="K68" s="1">
        <f t="shared" si="6"/>
        <v>1.9823421285986149E-2</v>
      </c>
      <c r="L68" s="1">
        <v>31015.959229526907</v>
      </c>
      <c r="M68" s="1">
        <f t="shared" si="7"/>
        <v>193.28448885334421</v>
      </c>
      <c r="N68" s="1">
        <f t="shared" si="8"/>
        <v>3.8315598505863364</v>
      </c>
      <c r="O68" s="1">
        <f t="shared" ref="O68:O131" si="9">N68-N67*K68/K67</f>
        <v>4.0615065293912789E-2</v>
      </c>
      <c r="S68" s="1"/>
    </row>
    <row r="69" spans="1:19" x14ac:dyDescent="0.3">
      <c r="A69">
        <v>1996</v>
      </c>
      <c r="B69">
        <v>8</v>
      </c>
      <c r="C69" s="1">
        <v>7968.536337482069</v>
      </c>
      <c r="D69" s="1">
        <v>7973.6396979633555</v>
      </c>
      <c r="E69" s="1">
        <v>102.49801684366922</v>
      </c>
      <c r="F69" s="1">
        <v>15686.504000000001</v>
      </c>
      <c r="G69" s="1">
        <f t="shared" si="4"/>
        <v>-3.8261882041751225E-3</v>
      </c>
      <c r="H69" s="1">
        <f t="shared" si="5"/>
        <v>7.7664641859055781E-5</v>
      </c>
      <c r="I69" s="1">
        <v>1.0125999999999999</v>
      </c>
      <c r="J69" s="1">
        <v>157.30000000000001</v>
      </c>
      <c r="K69" s="1">
        <f t="shared" si="6"/>
        <v>1.9988862854370893E-2</v>
      </c>
      <c r="L69" s="1">
        <v>30899.821422845973</v>
      </c>
      <c r="M69" s="1">
        <f t="shared" si="7"/>
        <v>191.65130652962262</v>
      </c>
      <c r="N69" s="1">
        <f t="shared" si="8"/>
        <v>3.8308916820816235</v>
      </c>
      <c r="O69" s="1">
        <f t="shared" si="9"/>
        <v>-3.2645457485053875E-2</v>
      </c>
      <c r="S69" s="1"/>
    </row>
    <row r="70" spans="1:19" x14ac:dyDescent="0.3">
      <c r="A70">
        <v>1996</v>
      </c>
      <c r="B70">
        <v>9</v>
      </c>
      <c r="C70" s="1">
        <v>7978.7463268351084</v>
      </c>
      <c r="D70" s="1">
        <v>7987.5100929150267</v>
      </c>
      <c r="E70" s="1">
        <v>102.78716963682388</v>
      </c>
      <c r="F70" s="1">
        <v>20638.304</v>
      </c>
      <c r="G70" s="1">
        <f t="shared" si="4"/>
        <v>5.9440959292731098E-3</v>
      </c>
      <c r="H70" s="1">
        <f t="shared" si="5"/>
        <v>9.3854324278662936E-5</v>
      </c>
      <c r="I70" s="1">
        <v>1.0185</v>
      </c>
      <c r="J70" s="1">
        <v>157.80000000000001</v>
      </c>
      <c r="K70" s="1">
        <f t="shared" si="6"/>
        <v>2.0143427728670723E-2</v>
      </c>
      <c r="L70" s="1">
        <v>31892.265663476439</v>
      </c>
      <c r="M70" s="1">
        <f t="shared" si="7"/>
        <v>196.6253310443856</v>
      </c>
      <c r="N70" s="1">
        <f t="shared" si="8"/>
        <v>3.9607081455185371</v>
      </c>
      <c r="O70" s="1">
        <f t="shared" si="9"/>
        <v>0.10019390333376421</v>
      </c>
      <c r="S70" s="1"/>
    </row>
    <row r="71" spans="1:19" x14ac:dyDescent="0.3">
      <c r="A71">
        <v>1996</v>
      </c>
      <c r="B71">
        <v>10</v>
      </c>
      <c r="C71" s="1">
        <v>7996.283485017977</v>
      </c>
      <c r="D71" s="1">
        <v>8007.5665716163803</v>
      </c>
      <c r="E71" s="1">
        <v>103.07632242997856</v>
      </c>
      <c r="F71" s="1">
        <v>15564.832</v>
      </c>
      <c r="G71" s="1">
        <f t="shared" si="4"/>
        <v>-6.2800554670517962E-3</v>
      </c>
      <c r="H71" s="1">
        <f t="shared" si="5"/>
        <v>1.2462867971736562E-4</v>
      </c>
      <c r="I71" s="1">
        <v>1.0243</v>
      </c>
      <c r="J71" s="1">
        <v>158.30000000000001</v>
      </c>
      <c r="K71" s="1">
        <f t="shared" si="6"/>
        <v>2.0277756573263295E-2</v>
      </c>
      <c r="L71" s="1">
        <v>32091.737456843621</v>
      </c>
      <c r="M71" s="1">
        <f t="shared" si="7"/>
        <v>196.67692083142333</v>
      </c>
      <c r="N71" s="1">
        <f t="shared" si="8"/>
        <v>3.9881667241985794</v>
      </c>
      <c r="O71" s="1">
        <f t="shared" si="9"/>
        <v>1.0461251432181129E-3</v>
      </c>
      <c r="S71" s="1"/>
    </row>
    <row r="72" spans="1:19" x14ac:dyDescent="0.3">
      <c r="A72">
        <v>1996</v>
      </c>
      <c r="B72">
        <v>11</v>
      </c>
      <c r="C72" s="1">
        <v>8018.8655791164647</v>
      </c>
      <c r="D72" s="1">
        <v>8053.9831167499569</v>
      </c>
      <c r="E72" s="1">
        <v>103.36547522313322</v>
      </c>
      <c r="F72" s="1">
        <v>15668.464</v>
      </c>
      <c r="G72" s="1">
        <f t="shared" si="4"/>
        <v>-3.6644771120350472E-5</v>
      </c>
      <c r="H72" s="1">
        <f t="shared" si="5"/>
        <v>1.6167224041858938E-4</v>
      </c>
      <c r="I72" s="1">
        <v>1.0296000000000001</v>
      </c>
      <c r="J72" s="1">
        <v>158.6</v>
      </c>
      <c r="K72" s="1">
        <f t="shared" si="6"/>
        <v>2.0363798144374452E-2</v>
      </c>
      <c r="L72" s="1">
        <v>31137.638768672427</v>
      </c>
      <c r="M72" s="1">
        <f t="shared" si="7"/>
        <v>189.93586869477321</v>
      </c>
      <c r="N72" s="1">
        <f t="shared" si="8"/>
        <v>3.8678156904767724</v>
      </c>
      <c r="O72" s="1">
        <f t="shared" si="9"/>
        <v>-0.13727342499144735</v>
      </c>
      <c r="S72" s="1"/>
    </row>
    <row r="73" spans="1:19" x14ac:dyDescent="0.3">
      <c r="A73">
        <v>1996</v>
      </c>
      <c r="B73">
        <v>12</v>
      </c>
      <c r="C73" s="1">
        <v>8089.2544468915376</v>
      </c>
      <c r="D73" s="1">
        <v>8152.8171529088286</v>
      </c>
      <c r="E73" s="1">
        <v>103.65462801628787</v>
      </c>
      <c r="F73" s="1">
        <v>19795.697</v>
      </c>
      <c r="G73" s="1">
        <f t="shared" si="4"/>
        <v>4.6038273964501344E-3</v>
      </c>
      <c r="H73" s="1">
        <f t="shared" si="5"/>
        <v>3.1840136325679124E-4</v>
      </c>
      <c r="I73" s="1">
        <v>1.0365</v>
      </c>
      <c r="J73" s="1">
        <v>158.6</v>
      </c>
      <c r="K73" s="1">
        <f t="shared" si="6"/>
        <v>2.0321885172393087E-2</v>
      </c>
      <c r="L73" s="1">
        <v>31683.16664649608</v>
      </c>
      <c r="M73" s="1">
        <f t="shared" si="7"/>
        <v>192.72439953599741</v>
      </c>
      <c r="N73" s="1">
        <f t="shared" si="8"/>
        <v>3.9165231172889468</v>
      </c>
      <c r="O73" s="1">
        <f t="shared" si="9"/>
        <v>5.6668203555034324E-2</v>
      </c>
      <c r="S73" s="1"/>
    </row>
    <row r="74" spans="1:19" x14ac:dyDescent="0.3">
      <c r="A74">
        <v>1997</v>
      </c>
      <c r="B74">
        <v>1</v>
      </c>
      <c r="C74" s="1">
        <v>8216.8793138045348</v>
      </c>
      <c r="D74" s="1">
        <v>8234.1580697421577</v>
      </c>
      <c r="E74" s="1">
        <v>103.94378080944254</v>
      </c>
      <c r="F74" s="1">
        <v>23859.940999999999</v>
      </c>
      <c r="G74" s="1">
        <f t="shared" si="4"/>
        <v>4.4526413641470773E-3</v>
      </c>
      <c r="H74" s="1">
        <f t="shared" si="5"/>
        <v>3.0590555010095132E-4</v>
      </c>
      <c r="I74" s="1">
        <v>1.0421</v>
      </c>
      <c r="J74" s="1">
        <v>159.1</v>
      </c>
      <c r="K74" s="1">
        <f t="shared" si="6"/>
        <v>2.0177746765910946E-2</v>
      </c>
      <c r="L74" s="1">
        <v>32759.696387098731</v>
      </c>
      <c r="M74" s="1">
        <f t="shared" si="7"/>
        <v>198.09393491063122</v>
      </c>
      <c r="N74" s="1">
        <f t="shared" si="8"/>
        <v>3.9970892544895626</v>
      </c>
      <c r="O74" s="1">
        <f t="shared" si="9"/>
        <v>0.10834512503996185</v>
      </c>
      <c r="S74" s="1"/>
    </row>
    <row r="75" spans="1:19" x14ac:dyDescent="0.3">
      <c r="A75">
        <v>1997</v>
      </c>
      <c r="B75">
        <v>2</v>
      </c>
      <c r="C75" s="1">
        <v>8251.4731600830692</v>
      </c>
      <c r="D75" s="1">
        <v>8299.3810924264144</v>
      </c>
      <c r="E75" s="1">
        <v>104.2329336025972</v>
      </c>
      <c r="F75" s="1">
        <v>20285.377</v>
      </c>
      <c r="G75" s="1">
        <f t="shared" si="4"/>
        <v>-4.4279240639528983E-3</v>
      </c>
      <c r="H75" s="1">
        <f t="shared" si="5"/>
        <v>2.7181797521418343E-4</v>
      </c>
      <c r="I75" s="1">
        <v>1.0485</v>
      </c>
      <c r="J75" s="1">
        <v>159.6</v>
      </c>
      <c r="K75" s="1">
        <f t="shared" si="6"/>
        <v>2.0280087779903214E-2</v>
      </c>
      <c r="L75" s="1">
        <v>32882.236202617576</v>
      </c>
      <c r="M75" s="1">
        <f t="shared" si="7"/>
        <v>197.66214167404729</v>
      </c>
      <c r="N75" s="1">
        <f t="shared" si="8"/>
        <v>4.0086055839133445</v>
      </c>
      <c r="O75" s="1">
        <f t="shared" si="9"/>
        <v>-8.7568047406900718E-3</v>
      </c>
      <c r="S75" s="1"/>
    </row>
    <row r="76" spans="1:19" x14ac:dyDescent="0.3">
      <c r="A76">
        <v>1997</v>
      </c>
      <c r="B76">
        <v>3</v>
      </c>
      <c r="C76" s="1">
        <v>8347.5671775234441</v>
      </c>
      <c r="D76" s="1">
        <v>8372.0652334676743</v>
      </c>
      <c r="E76" s="1">
        <v>104.52208639575186</v>
      </c>
      <c r="F76" s="1">
        <v>22324.34</v>
      </c>
      <c r="G76" s="1">
        <f t="shared" si="4"/>
        <v>2.0621783837853902E-3</v>
      </c>
      <c r="H76" s="1">
        <f t="shared" si="5"/>
        <v>2.7472819916045865E-4</v>
      </c>
      <c r="I76" s="1">
        <v>1.0559000000000001</v>
      </c>
      <c r="J76" s="1">
        <v>160</v>
      </c>
      <c r="K76" s="1">
        <f t="shared" si="6"/>
        <v>2.0238711040852304E-2</v>
      </c>
      <c r="L76" s="1">
        <v>33352.000998707234</v>
      </c>
      <c r="M76" s="1">
        <f t="shared" si="7"/>
        <v>199.43153971560247</v>
      </c>
      <c r="N76" s="1">
        <f t="shared" si="8"/>
        <v>4.0362373047363382</v>
      </c>
      <c r="O76" s="1">
        <f t="shared" si="9"/>
        <v>3.5810335679284933E-2</v>
      </c>
      <c r="S76" s="1"/>
    </row>
    <row r="77" spans="1:19" x14ac:dyDescent="0.3">
      <c r="A77">
        <v>1997</v>
      </c>
      <c r="B77">
        <v>4</v>
      </c>
      <c r="C77" s="1">
        <v>8396.6351851789332</v>
      </c>
      <c r="D77" s="1">
        <v>8409.2980353936255</v>
      </c>
      <c r="E77" s="1">
        <v>104.81123918890653</v>
      </c>
      <c r="F77" s="1">
        <v>27291.306</v>
      </c>
      <c r="G77" s="1">
        <f t="shared" si="4"/>
        <v>5.4523606201848131E-3</v>
      </c>
      <c r="H77" s="1">
        <f t="shared" si="5"/>
        <v>1.9152296337986846E-4</v>
      </c>
      <c r="I77" s="1">
        <v>1.0601</v>
      </c>
      <c r="J77" s="1">
        <v>160.19999999999999</v>
      </c>
      <c r="K77" s="1">
        <f t="shared" si="6"/>
        <v>2.0225723311138585E-2</v>
      </c>
      <c r="L77" s="1">
        <v>36211.171524283935</v>
      </c>
      <c r="M77" s="1">
        <f t="shared" si="7"/>
        <v>215.6612947062726</v>
      </c>
      <c r="N77" s="1">
        <f t="shared" si="8"/>
        <v>4.361905675650986</v>
      </c>
      <c r="O77" s="1">
        <f t="shared" si="9"/>
        <v>0.32825853384886461</v>
      </c>
      <c r="S77" s="1"/>
    </row>
    <row r="78" spans="1:19" x14ac:dyDescent="0.3">
      <c r="A78">
        <v>1997</v>
      </c>
      <c r="B78">
        <v>5</v>
      </c>
      <c r="C78" s="1">
        <v>8421.9799822788318</v>
      </c>
      <c r="D78" s="1">
        <v>8451.2976875129789</v>
      </c>
      <c r="E78" s="1">
        <v>105.10039198206118</v>
      </c>
      <c r="F78" s="1">
        <v>21740.102999999999</v>
      </c>
      <c r="G78" s="1">
        <f t="shared" si="4"/>
        <v>-6.488346715266189E-3</v>
      </c>
      <c r="H78" s="1">
        <f t="shared" si="5"/>
        <v>2.1688798699420059E-4</v>
      </c>
      <c r="I78" s="1">
        <v>1.0674999999999999</v>
      </c>
      <c r="J78" s="1">
        <v>160.1</v>
      </c>
      <c r="K78" s="1">
        <f t="shared" si="6"/>
        <v>2.0292941844983557E-2</v>
      </c>
      <c r="L78" s="1">
        <v>32618.726973218272</v>
      </c>
      <c r="M78" s="1">
        <f t="shared" si="7"/>
        <v>193.85247040845735</v>
      </c>
      <c r="N78" s="1">
        <f t="shared" si="8"/>
        <v>3.9338369085052207</v>
      </c>
      <c r="O78" s="1">
        <f t="shared" si="9"/>
        <v>-0.44256520318302961</v>
      </c>
      <c r="S78" s="1"/>
    </row>
    <row r="79" spans="1:19" x14ac:dyDescent="0.3">
      <c r="A79">
        <v>1997</v>
      </c>
      <c r="B79">
        <v>6</v>
      </c>
      <c r="C79" s="1">
        <v>8480.7174504392588</v>
      </c>
      <c r="D79" s="1">
        <v>8484.4102602434323</v>
      </c>
      <c r="E79" s="1">
        <v>105.38954477521584</v>
      </c>
      <c r="F79" s="1">
        <v>24688.145</v>
      </c>
      <c r="G79" s="1">
        <f t="shared" si="4"/>
        <v>3.1345530320539862E-3</v>
      </c>
      <c r="H79" s="1">
        <f t="shared" si="5"/>
        <v>1.6384865345737531E-4</v>
      </c>
      <c r="I79" s="1">
        <v>1.0738000000000001</v>
      </c>
      <c r="J79" s="1">
        <v>160.30000000000001</v>
      </c>
      <c r="K79" s="1">
        <f t="shared" si="6"/>
        <v>2.02966483680086E-2</v>
      </c>
      <c r="L79" s="1">
        <v>33927.003138477448</v>
      </c>
      <c r="M79" s="1">
        <f t="shared" si="7"/>
        <v>200.82346125521116</v>
      </c>
      <c r="N79" s="1">
        <f t="shared" si="8"/>
        <v>4.0760431771434202</v>
      </c>
      <c r="O79" s="1">
        <f t="shared" si="9"/>
        <v>0.14148774999316904</v>
      </c>
      <c r="S79" s="1"/>
    </row>
    <row r="80" spans="1:19" x14ac:dyDescent="0.3">
      <c r="A80">
        <v>1997</v>
      </c>
      <c r="B80">
        <v>7</v>
      </c>
      <c r="C80" s="1">
        <v>8488.1046780299894</v>
      </c>
      <c r="D80" s="1">
        <v>8486.2426522068436</v>
      </c>
      <c r="E80" s="1">
        <v>105.67869756837051</v>
      </c>
      <c r="F80" s="1">
        <v>24215.769</v>
      </c>
      <c r="G80" s="1">
        <f t="shared" si="4"/>
        <v>-6.0821722890477825E-4</v>
      </c>
      <c r="H80" s="1">
        <f t="shared" si="5"/>
        <v>8.1606569886776676E-5</v>
      </c>
      <c r="I80" s="1">
        <v>1.0799000000000001</v>
      </c>
      <c r="J80" s="1">
        <v>160.5</v>
      </c>
      <c r="K80" s="1">
        <f t="shared" si="6"/>
        <v>2.0419629183958992E-2</v>
      </c>
      <c r="L80" s="1">
        <v>31951.192056019361</v>
      </c>
      <c r="M80" s="1">
        <f t="shared" si="7"/>
        <v>188.37556885318526</v>
      </c>
      <c r="N80" s="1">
        <f t="shared" si="8"/>
        <v>3.8465592632993784</v>
      </c>
      <c r="O80" s="1">
        <f t="shared" si="9"/>
        <v>-0.25418134697118999</v>
      </c>
      <c r="S80" s="1"/>
    </row>
    <row r="81" spans="1:19" x14ac:dyDescent="0.3">
      <c r="A81">
        <v>1997</v>
      </c>
      <c r="B81">
        <v>8</v>
      </c>
      <c r="C81" s="1">
        <v>8484.3810348541738</v>
      </c>
      <c r="D81" s="1">
        <v>8509.3587420413096</v>
      </c>
      <c r="E81" s="1">
        <v>105.70847235664461</v>
      </c>
      <c r="F81" s="1">
        <v>21867.701000000001</v>
      </c>
      <c r="G81" s="1">
        <f t="shared" si="4"/>
        <v>-2.6913189556333067E-3</v>
      </c>
      <c r="H81" s="1">
        <f t="shared" si="5"/>
        <v>7.3252243995482018E-5</v>
      </c>
      <c r="I81" s="1">
        <v>1.0871</v>
      </c>
      <c r="J81" s="1">
        <v>160.80000000000001</v>
      </c>
      <c r="K81" s="1">
        <f t="shared" si="6"/>
        <v>2.0603233079925492E-2</v>
      </c>
      <c r="L81" s="1">
        <v>29064.655889943453</v>
      </c>
      <c r="M81" s="1">
        <f t="shared" si="7"/>
        <v>170.98946143545666</v>
      </c>
      <c r="N81" s="1">
        <f t="shared" si="8"/>
        <v>3.522935728165645</v>
      </c>
      <c r="O81" s="1">
        <f t="shared" si="9"/>
        <v>-0.35821002348008379</v>
      </c>
      <c r="S81" s="1"/>
    </row>
    <row r="82" spans="1:19" x14ac:dyDescent="0.3">
      <c r="A82">
        <v>1997</v>
      </c>
      <c r="B82">
        <v>9</v>
      </c>
      <c r="C82" s="1">
        <v>8534.4099826840684</v>
      </c>
      <c r="D82" s="1">
        <v>8548.991804393354</v>
      </c>
      <c r="E82" s="1">
        <v>105.7382471449187</v>
      </c>
      <c r="F82" s="1">
        <v>24700.091</v>
      </c>
      <c r="G82" s="1">
        <f t="shared" si="4"/>
        <v>3.0138114754885634E-3</v>
      </c>
      <c r="H82" s="1">
        <f t="shared" si="5"/>
        <v>1.2487144186055068E-4</v>
      </c>
      <c r="I82" s="1">
        <v>1.0928</v>
      </c>
      <c r="J82" s="1">
        <v>161.19999999999999</v>
      </c>
      <c r="K82" s="1">
        <f t="shared" si="6"/>
        <v>2.064107071929042E-2</v>
      </c>
      <c r="L82" s="1">
        <v>30167.275870654648</v>
      </c>
      <c r="M82" s="1">
        <f t="shared" si="7"/>
        <v>176.98601491955779</v>
      </c>
      <c r="N82" s="1">
        <f t="shared" si="8"/>
        <v>3.6531808502799819</v>
      </c>
      <c r="O82" s="1">
        <f t="shared" si="9"/>
        <v>0.12377528453733877</v>
      </c>
      <c r="S82" s="1"/>
    </row>
    <row r="83" spans="1:19" x14ac:dyDescent="0.3">
      <c r="A83">
        <v>1997</v>
      </c>
      <c r="B83">
        <v>10</v>
      </c>
      <c r="C83" s="1">
        <v>8563.5985404815819</v>
      </c>
      <c r="D83" s="1">
        <v>8599.0798227071555</v>
      </c>
      <c r="E83" s="1">
        <v>105.7680219331928</v>
      </c>
      <c r="F83" s="1">
        <v>26147.409</v>
      </c>
      <c r="G83" s="1">
        <f t="shared" si="4"/>
        <v>1.424513169302595E-3</v>
      </c>
      <c r="H83" s="1">
        <f t="shared" si="5"/>
        <v>1.7340038848648342E-4</v>
      </c>
      <c r="I83" s="1">
        <v>1.0992999999999999</v>
      </c>
      <c r="J83" s="1">
        <v>161.6</v>
      </c>
      <c r="K83" s="1">
        <f t="shared" si="6"/>
        <v>2.0744419435384912E-2</v>
      </c>
      <c r="L83" s="1">
        <v>38695.901543438995</v>
      </c>
      <c r="M83" s="1">
        <f t="shared" si="7"/>
        <v>226.39625087713765</v>
      </c>
      <c r="N83" s="1">
        <f t="shared" si="8"/>
        <v>4.6964587867939729</v>
      </c>
      <c r="O83" s="1">
        <f t="shared" si="9"/>
        <v>1.0249866591053745</v>
      </c>
      <c r="S83" s="1"/>
    </row>
    <row r="84" spans="1:19" x14ac:dyDescent="0.3">
      <c r="A84">
        <v>1997</v>
      </c>
      <c r="B84">
        <v>11</v>
      </c>
      <c r="C84" s="1">
        <v>8634.7081133874581</v>
      </c>
      <c r="D84" s="1">
        <v>8664.5059024853963</v>
      </c>
      <c r="E84" s="1">
        <v>105.7977967214669</v>
      </c>
      <c r="F84" s="1">
        <v>22972.422999999999</v>
      </c>
      <c r="G84" s="1">
        <f t="shared" si="4"/>
        <v>-3.6886639725913599E-3</v>
      </c>
      <c r="H84" s="1">
        <f t="shared" si="5"/>
        <v>2.1316207584169992E-4</v>
      </c>
      <c r="I84" s="1">
        <v>1.1065</v>
      </c>
      <c r="J84" s="1">
        <v>161.5</v>
      </c>
      <c r="K84" s="1">
        <f t="shared" si="6"/>
        <v>2.0695517167851871E-2</v>
      </c>
      <c r="L84" s="1">
        <v>40213.450382292074</v>
      </c>
      <c r="M84" s="1">
        <f t="shared" si="7"/>
        <v>235.3543272977131</v>
      </c>
      <c r="N84" s="1">
        <f t="shared" si="8"/>
        <v>4.8707795211180498</v>
      </c>
      <c r="O84" s="1">
        <f t="shared" si="9"/>
        <v>0.18539202435294833</v>
      </c>
      <c r="S84" s="1"/>
    </row>
    <row r="85" spans="1:19" x14ac:dyDescent="0.3">
      <c r="A85">
        <v>1997</v>
      </c>
      <c r="B85">
        <v>12</v>
      </c>
      <c r="C85" s="1">
        <v>8694.4065217222887</v>
      </c>
      <c r="D85" s="1">
        <v>8732.5502517612549</v>
      </c>
      <c r="E85" s="1">
        <v>105.82757150974101</v>
      </c>
      <c r="F85" s="1">
        <v>31828.331999999999</v>
      </c>
      <c r="G85" s="1">
        <f t="shared" si="4"/>
        <v>9.3805509482238619E-3</v>
      </c>
      <c r="H85" s="1">
        <f t="shared" si="5"/>
        <v>2.4430797467835282E-4</v>
      </c>
      <c r="I85" s="1">
        <v>1.1128</v>
      </c>
      <c r="J85" s="1">
        <v>161.30000000000001</v>
      </c>
      <c r="K85" s="1">
        <f t="shared" si="6"/>
        <v>2.0644840973509441E-2</v>
      </c>
      <c r="L85" s="1">
        <v>35895.199903218992</v>
      </c>
      <c r="M85" s="1">
        <f t="shared" si="7"/>
        <v>210.28252279817542</v>
      </c>
      <c r="N85" s="1">
        <f t="shared" si="8"/>
        <v>4.3412492426767049</v>
      </c>
      <c r="O85" s="1">
        <f t="shared" si="9"/>
        <v>-0.51760341681187416</v>
      </c>
      <c r="S85" s="1"/>
    </row>
    <row r="86" spans="1:19" x14ac:dyDescent="0.3">
      <c r="A86">
        <v>1998</v>
      </c>
      <c r="B86">
        <v>1</v>
      </c>
      <c r="C86" s="1">
        <v>8770.8613243482887</v>
      </c>
      <c r="D86" s="1">
        <v>8781.9651664260673</v>
      </c>
      <c r="E86" s="1">
        <v>105.8573462980151</v>
      </c>
      <c r="F86" s="1">
        <v>30564.327000000001</v>
      </c>
      <c r="G86" s="1">
        <f t="shared" si="4"/>
        <v>-1.5631047788471561E-3</v>
      </c>
      <c r="H86" s="1">
        <f t="shared" si="5"/>
        <v>2.0170541035021187E-4</v>
      </c>
      <c r="I86" s="1">
        <v>1.1191</v>
      </c>
      <c r="J86" s="1">
        <v>161.6</v>
      </c>
      <c r="K86" s="1">
        <f t="shared" si="6"/>
        <v>2.0619019422637792E-2</v>
      </c>
      <c r="L86" s="1">
        <v>35581.00828087511</v>
      </c>
      <c r="M86" s="1">
        <f t="shared" si="7"/>
        <v>207.99643519186927</v>
      </c>
      <c r="N86" s="1">
        <f t="shared" si="8"/>
        <v>4.2886825370605752</v>
      </c>
      <c r="O86" s="1">
        <f t="shared" si="9"/>
        <v>-4.7136884756278086E-2</v>
      </c>
      <c r="S86" s="1"/>
    </row>
    <row r="87" spans="1:19" x14ac:dyDescent="0.3">
      <c r="A87">
        <v>1998</v>
      </c>
      <c r="B87">
        <v>2</v>
      </c>
      <c r="C87" s="1">
        <v>8793.0830658813738</v>
      </c>
      <c r="D87" s="1">
        <v>8793.0830658813738</v>
      </c>
      <c r="E87" s="1">
        <v>105.88712108628921</v>
      </c>
      <c r="F87" s="1">
        <v>29091.027999999998</v>
      </c>
      <c r="G87" s="1">
        <f t="shared" si="4"/>
        <v>-1.6331683471456047E-3</v>
      </c>
      <c r="H87" s="1">
        <f t="shared" si="5"/>
        <v>5.080367761123479E-5</v>
      </c>
      <c r="I87" s="1">
        <v>1.1329</v>
      </c>
      <c r="J87" s="1">
        <v>161.9</v>
      </c>
      <c r="K87" s="1">
        <f t="shared" si="6"/>
        <v>2.0859180861339366E-2</v>
      </c>
      <c r="L87" s="1">
        <v>29159.293415567769</v>
      </c>
      <c r="M87" s="1">
        <f t="shared" si="7"/>
        <v>170.09322150470231</v>
      </c>
      <c r="N87" s="1">
        <f t="shared" si="8"/>
        <v>3.548005270654444</v>
      </c>
      <c r="O87" s="1">
        <f t="shared" si="9"/>
        <v>-0.79062998952660957</v>
      </c>
      <c r="S87" s="1"/>
    </row>
    <row r="88" spans="1:19" x14ac:dyDescent="0.3">
      <c r="A88">
        <v>1998</v>
      </c>
      <c r="B88">
        <v>3</v>
      </c>
      <c r="C88" s="1">
        <v>8793.0830658813738</v>
      </c>
      <c r="D88" s="1">
        <v>8787.1652865883971</v>
      </c>
      <c r="E88" s="1">
        <v>105.91689587456331</v>
      </c>
      <c r="F88" s="1">
        <v>29985.079000000002</v>
      </c>
      <c r="G88" s="1">
        <f t="shared" si="4"/>
        <v>9.7286520774466159E-4</v>
      </c>
      <c r="H88" s="1">
        <f t="shared" si="5"/>
        <v>-1.2899160005682775E-5</v>
      </c>
      <c r="I88" s="1">
        <v>1.1329</v>
      </c>
      <c r="J88" s="1">
        <v>162.19999999999999</v>
      </c>
      <c r="K88" s="1">
        <f t="shared" si="6"/>
        <v>2.0897832833287489E-2</v>
      </c>
      <c r="L88" s="1">
        <v>20741.634193466696</v>
      </c>
      <c r="M88" s="1">
        <f t="shared" si="7"/>
        <v>120.73324580782388</v>
      </c>
      <c r="N88" s="1">
        <f t="shared" si="8"/>
        <v>2.5230631883121108</v>
      </c>
      <c r="O88" s="1">
        <f t="shared" si="9"/>
        <v>-1.0315165207684984</v>
      </c>
      <c r="S88" s="1"/>
    </row>
    <row r="89" spans="1:19" x14ac:dyDescent="0.3">
      <c r="A89">
        <v>1998</v>
      </c>
      <c r="B89">
        <v>4</v>
      </c>
      <c r="C89" s="1">
        <v>8781.2514899840298</v>
      </c>
      <c r="D89" s="1">
        <v>8791.2455864456115</v>
      </c>
      <c r="E89" s="1">
        <v>105.94667066283741</v>
      </c>
      <c r="F89" s="1">
        <v>30655.275000000001</v>
      </c>
      <c r="G89" s="1">
        <f t="shared" si="4"/>
        <v>6.9555197910121241E-4</v>
      </c>
      <c r="H89" s="1">
        <f t="shared" si="5"/>
        <v>2.482214159102642E-5</v>
      </c>
      <c r="I89" s="1">
        <v>1.1404000000000001</v>
      </c>
      <c r="J89" s="1">
        <v>162.5</v>
      </c>
      <c r="K89" s="1">
        <f t="shared" si="6"/>
        <v>2.1103483963689218E-2</v>
      </c>
      <c r="L89" s="1">
        <v>16275.449413462473</v>
      </c>
      <c r="M89" s="1">
        <f t="shared" si="7"/>
        <v>94.534930780307477</v>
      </c>
      <c r="N89" s="1">
        <f t="shared" si="8"/>
        <v>1.995016395730689</v>
      </c>
      <c r="O89" s="1">
        <f t="shared" si="9"/>
        <v>-0.55287572105887084</v>
      </c>
      <c r="S89" s="1"/>
    </row>
    <row r="90" spans="1:19" x14ac:dyDescent="0.3">
      <c r="A90">
        <v>1998</v>
      </c>
      <c r="B90">
        <v>5</v>
      </c>
      <c r="C90" s="1">
        <v>8801.2510573638065</v>
      </c>
      <c r="D90" s="1">
        <v>8813.4645408901779</v>
      </c>
      <c r="E90" s="1">
        <v>105.9764454511115</v>
      </c>
      <c r="F90" s="1">
        <v>31099.190999999999</v>
      </c>
      <c r="G90" s="1">
        <f t="shared" si="4"/>
        <v>3.8307652325462321E-4</v>
      </c>
      <c r="H90" s="1">
        <f t="shared" si="5"/>
        <v>9.2857815366849405E-5</v>
      </c>
      <c r="I90" s="1">
        <v>1.1473</v>
      </c>
      <c r="J90" s="1">
        <v>162.80000000000001</v>
      </c>
      <c r="K90" s="1">
        <f t="shared" si="6"/>
        <v>2.1222032956749376E-2</v>
      </c>
      <c r="L90" s="1">
        <v>18011.266520539135</v>
      </c>
      <c r="M90" s="1">
        <f t="shared" si="7"/>
        <v>104.39519344679674</v>
      </c>
      <c r="N90" s="1">
        <f t="shared" si="8"/>
        <v>2.2154782358541469</v>
      </c>
      <c r="O90" s="1">
        <f t="shared" si="9"/>
        <v>0.20925481927044087</v>
      </c>
      <c r="S90" s="1"/>
    </row>
    <row r="91" spans="1:19" x14ac:dyDescent="0.3">
      <c r="A91">
        <v>1998</v>
      </c>
      <c r="B91">
        <v>6</v>
      </c>
      <c r="C91" s="1">
        <v>8825.6949730502001</v>
      </c>
      <c r="D91" s="1">
        <v>8809.0730732081247</v>
      </c>
      <c r="E91" s="1">
        <v>106.0062202393856</v>
      </c>
      <c r="F91" s="1">
        <v>37221.146999999997</v>
      </c>
      <c r="G91" s="1">
        <f t="shared" si="4"/>
        <v>6.5630863206215667E-3</v>
      </c>
      <c r="H91" s="1">
        <f t="shared" si="5"/>
        <v>-1.9588822381656767E-5</v>
      </c>
      <c r="I91" s="1">
        <v>1.1537999999999999</v>
      </c>
      <c r="J91" s="1">
        <v>163</v>
      </c>
      <c r="K91" s="1">
        <f t="shared" si="6"/>
        <v>2.1309302052051587E-2</v>
      </c>
      <c r="L91" s="1">
        <v>18736.268355357122</v>
      </c>
      <c r="M91" s="1">
        <f t="shared" si="7"/>
        <v>108.43366678708402</v>
      </c>
      <c r="N91" s="1">
        <f t="shared" si="8"/>
        <v>2.3106457581774875</v>
      </c>
      <c r="O91" s="1">
        <f t="shared" si="9"/>
        <v>8.6057048237339284E-2</v>
      </c>
      <c r="S91" s="1"/>
    </row>
    <row r="92" spans="1:19" x14ac:dyDescent="0.3">
      <c r="A92">
        <v>1998</v>
      </c>
      <c r="B92">
        <v>7</v>
      </c>
      <c r="C92" s="1">
        <v>8792.4824782723717</v>
      </c>
      <c r="D92" s="1">
        <v>8784.8517043598767</v>
      </c>
      <c r="E92" s="1">
        <v>106.03599502765972</v>
      </c>
      <c r="F92" s="1">
        <v>32985.866999999998</v>
      </c>
      <c r="G92" s="1">
        <f t="shared" ref="G92:G132" si="10">F92/(E92*D92)-F91/(E91*D91)</f>
        <v>-4.4480044663761792E-3</v>
      </c>
      <c r="H92" s="1">
        <f t="shared" ref="H92:H132" si="11">((F92-F91)/(E92*C92))-G92</f>
        <v>-9.4729453652629345E-5</v>
      </c>
      <c r="I92" s="1">
        <v>1.1607000000000001</v>
      </c>
      <c r="J92" s="1">
        <v>163.19999999999999</v>
      </c>
      <c r="K92" s="1">
        <f t="shared" si="6"/>
        <v>2.1544113447834839E-2</v>
      </c>
      <c r="L92" s="1">
        <v>19013.277437430981</v>
      </c>
      <c r="M92" s="1">
        <f t="shared" si="7"/>
        <v>109.87111069600894</v>
      </c>
      <c r="N92" s="1">
        <f t="shared" si="8"/>
        <v>2.3670756734744365</v>
      </c>
      <c r="O92" s="1">
        <f t="shared" si="9"/>
        <v>3.0968454648777843E-2</v>
      </c>
      <c r="S92" s="1"/>
    </row>
    <row r="93" spans="1:19" x14ac:dyDescent="0.3">
      <c r="A93">
        <v>1998</v>
      </c>
      <c r="B93">
        <v>8</v>
      </c>
      <c r="C93" s="1">
        <v>8777.2275530037132</v>
      </c>
      <c r="D93" s="1">
        <v>8776.2365275011489</v>
      </c>
      <c r="E93" s="1">
        <v>106.07734354890444</v>
      </c>
      <c r="F93" s="1">
        <v>35412.822</v>
      </c>
      <c r="G93" s="1">
        <f t="shared" si="10"/>
        <v>2.6278830237412426E-3</v>
      </c>
      <c r="H93" s="1">
        <f t="shared" si="11"/>
        <v>-2.1238970432331961E-5</v>
      </c>
      <c r="I93" s="1">
        <v>1.1709000000000001</v>
      </c>
      <c r="J93" s="1">
        <v>163.4</v>
      </c>
      <c r="K93" s="1">
        <f t="shared" si="6"/>
        <v>2.1797892198263152E-2</v>
      </c>
      <c r="L93" s="1">
        <v>20576.422150242623</v>
      </c>
      <c r="M93" s="1">
        <f t="shared" si="7"/>
        <v>118.71215090134696</v>
      </c>
      <c r="N93" s="1">
        <f t="shared" si="8"/>
        <v>2.587674667971509</v>
      </c>
      <c r="O93" s="1">
        <f t="shared" si="9"/>
        <v>0.1927160413164688</v>
      </c>
      <c r="S93" s="1"/>
    </row>
    <row r="94" spans="1:19" x14ac:dyDescent="0.3">
      <c r="A94">
        <v>1998</v>
      </c>
      <c r="B94">
        <v>9</v>
      </c>
      <c r="C94" s="1">
        <v>8775.2456138940033</v>
      </c>
      <c r="D94" s="1">
        <v>8773.8040852308768</v>
      </c>
      <c r="E94" s="1">
        <v>106.11869207014917</v>
      </c>
      <c r="F94" s="1">
        <v>32002.091</v>
      </c>
      <c r="G94" s="1">
        <f t="shared" si="10"/>
        <v>-3.6675390702679417E-3</v>
      </c>
      <c r="H94" s="1">
        <f t="shared" si="11"/>
        <v>4.8816558257682406E-6</v>
      </c>
      <c r="I94" s="1">
        <v>1.1800999999999999</v>
      </c>
      <c r="J94" s="1">
        <v>163.6</v>
      </c>
      <c r="K94" s="1">
        <f t="shared" si="6"/>
        <v>2.2001020654546437E-2</v>
      </c>
      <c r="L94" s="1">
        <v>42019.577392349805</v>
      </c>
      <c r="M94" s="1">
        <f t="shared" si="7"/>
        <v>242.03406354088901</v>
      </c>
      <c r="N94" s="1">
        <f t="shared" si="8"/>
        <v>5.3249964310669036</v>
      </c>
      <c r="O94" s="1">
        <f t="shared" si="9"/>
        <v>2.7132079471407353</v>
      </c>
      <c r="S94" s="1"/>
    </row>
    <row r="95" spans="1:19" x14ac:dyDescent="0.3">
      <c r="A95">
        <v>1998</v>
      </c>
      <c r="B95">
        <v>10</v>
      </c>
      <c r="C95" s="1">
        <v>8772.362793370794</v>
      </c>
      <c r="D95" s="1">
        <v>8764.3713381393954</v>
      </c>
      <c r="E95" s="1">
        <v>106.16004059139389</v>
      </c>
      <c r="F95" s="1">
        <v>32826.436000000002</v>
      </c>
      <c r="G95" s="1">
        <f t="shared" si="10"/>
        <v>9.0957746605434264E-4</v>
      </c>
      <c r="H95" s="1">
        <f t="shared" si="11"/>
        <v>-2.4397965091848346E-5</v>
      </c>
      <c r="I95" s="1">
        <v>1.1876</v>
      </c>
      <c r="J95" s="1">
        <v>164</v>
      </c>
      <c r="K95" s="1">
        <f t="shared" si="6"/>
        <v>2.2202273730309405E-2</v>
      </c>
      <c r="L95" s="1">
        <v>44516.358087910077</v>
      </c>
      <c r="M95" s="1">
        <f t="shared" si="7"/>
        <v>255.69056524561583</v>
      </c>
      <c r="N95" s="1">
        <f t="shared" si="8"/>
        <v>5.6769119198406992</v>
      </c>
      <c r="O95" s="1">
        <f t="shared" si="9"/>
        <v>0.30320538904678251</v>
      </c>
      <c r="S95" s="1"/>
    </row>
    <row r="96" spans="1:19" x14ac:dyDescent="0.3">
      <c r="A96">
        <v>1998</v>
      </c>
      <c r="B96">
        <v>11</v>
      </c>
      <c r="C96" s="1">
        <v>8756.3871629713321</v>
      </c>
      <c r="D96" s="1">
        <v>8799.343926677102</v>
      </c>
      <c r="E96" s="1">
        <v>106.20138911263864</v>
      </c>
      <c r="F96" s="1">
        <v>39737.748</v>
      </c>
      <c r="G96" s="1">
        <f t="shared" si="10"/>
        <v>7.2418075057153058E-3</v>
      </c>
      <c r="H96" s="1">
        <f t="shared" si="11"/>
        <v>1.9018641894342179E-4</v>
      </c>
      <c r="I96" s="1">
        <v>1.1929000000000001</v>
      </c>
      <c r="J96" s="1">
        <v>164</v>
      </c>
      <c r="K96" s="1">
        <f t="shared" si="6"/>
        <v>2.234204545309465E-2</v>
      </c>
      <c r="L96" s="1">
        <v>45801.884212167031</v>
      </c>
      <c r="M96" s="1">
        <f t="shared" si="7"/>
        <v>262.97187269866907</v>
      </c>
      <c r="N96" s="1">
        <f t="shared" si="8"/>
        <v>5.8753295327190846</v>
      </c>
      <c r="O96" s="1">
        <f t="shared" si="9"/>
        <v>0.16267930207407311</v>
      </c>
      <c r="S96" s="1"/>
    </row>
    <row r="97" spans="1:19" x14ac:dyDescent="0.3">
      <c r="A97">
        <v>1998</v>
      </c>
      <c r="B97">
        <v>12</v>
      </c>
      <c r="C97" s="1">
        <v>8842.5114261022663</v>
      </c>
      <c r="D97" s="1">
        <v>8893.1162756988888</v>
      </c>
      <c r="E97" s="1">
        <v>106.24273763388335</v>
      </c>
      <c r="F97" s="1">
        <v>39184.377999999997</v>
      </c>
      <c r="G97" s="1">
        <f t="shared" si="10"/>
        <v>-1.0504348994680654E-3</v>
      </c>
      <c r="H97" s="1">
        <f t="shared" si="11"/>
        <v>4.614004049607206E-4</v>
      </c>
      <c r="I97" s="1">
        <v>1.2045999999999999</v>
      </c>
      <c r="J97" s="1">
        <v>163.9</v>
      </c>
      <c r="K97" s="1">
        <f t="shared" si="6"/>
        <v>2.2327812822180073E-2</v>
      </c>
      <c r="L97" s="1">
        <v>48674.58383703509</v>
      </c>
      <c r="M97" s="1">
        <f t="shared" si="7"/>
        <v>279.52717828855742</v>
      </c>
      <c r="N97" s="1">
        <f t="shared" si="8"/>
        <v>6.2412305155390682</v>
      </c>
      <c r="O97" s="1">
        <f t="shared" si="9"/>
        <v>0.36964376442501834</v>
      </c>
      <c r="S97" s="1"/>
    </row>
    <row r="98" spans="1:19" x14ac:dyDescent="0.3">
      <c r="A98">
        <v>1999</v>
      </c>
      <c r="B98">
        <v>1</v>
      </c>
      <c r="C98" s="1">
        <v>8944.0107320236584</v>
      </c>
      <c r="D98" s="1">
        <v>9140.2617616486968</v>
      </c>
      <c r="E98" s="1">
        <v>106.28408615512809</v>
      </c>
      <c r="F98" s="1">
        <v>39635.374000000003</v>
      </c>
      <c r="G98" s="1">
        <f t="shared" si="10"/>
        <v>-6.7283713114500709E-4</v>
      </c>
      <c r="H98" s="1">
        <f t="shared" si="11"/>
        <v>1.147267122726264E-3</v>
      </c>
      <c r="I98" s="1">
        <v>1.5011000000000001</v>
      </c>
      <c r="J98" s="1">
        <v>164.3</v>
      </c>
      <c r="K98" s="1">
        <f t="shared" si="6"/>
        <v>2.7574959085966765E-2</v>
      </c>
      <c r="L98" s="1">
        <v>56658.376733029218</v>
      </c>
      <c r="M98" s="1">
        <f t="shared" si="7"/>
        <v>324.45787656257647</v>
      </c>
      <c r="N98" s="1">
        <f t="shared" si="8"/>
        <v>8.9469126713327007</v>
      </c>
      <c r="O98" s="1">
        <f t="shared" si="9"/>
        <v>1.2389621666099924</v>
      </c>
      <c r="S98" s="1"/>
    </row>
    <row r="99" spans="1:19" x14ac:dyDescent="0.3">
      <c r="A99">
        <v>1999</v>
      </c>
      <c r="B99">
        <v>2</v>
      </c>
      <c r="C99" s="1">
        <v>9340.8189652915025</v>
      </c>
      <c r="D99" s="1">
        <v>9432.618132725449</v>
      </c>
      <c r="E99" s="1">
        <v>106.32543467637282</v>
      </c>
      <c r="F99" s="1">
        <v>37856.112000000001</v>
      </c>
      <c r="G99" s="1">
        <f t="shared" si="10"/>
        <v>-3.0539946859023531E-3</v>
      </c>
      <c r="H99" s="1">
        <f t="shared" si="11"/>
        <v>1.2624906882652083E-3</v>
      </c>
      <c r="I99" s="1">
        <v>1.9129</v>
      </c>
      <c r="J99" s="1">
        <v>164.5</v>
      </c>
      <c r="K99" s="1">
        <f t="shared" si="6"/>
        <v>3.3687843771435293E-2</v>
      </c>
      <c r="L99" s="1">
        <v>57220.534848947769</v>
      </c>
      <c r="M99" s="1">
        <f t="shared" si="7"/>
        <v>327.15144566198046</v>
      </c>
      <c r="N99" s="1">
        <f t="shared" si="8"/>
        <v>11.021026791060001</v>
      </c>
      <c r="O99" s="1">
        <f t="shared" si="9"/>
        <v>9.0740535008288603E-2</v>
      </c>
      <c r="S99" s="1"/>
    </row>
    <row r="100" spans="1:19" x14ac:dyDescent="0.3">
      <c r="A100">
        <v>1999</v>
      </c>
      <c r="B100">
        <v>3</v>
      </c>
      <c r="C100" s="1">
        <v>9525.319478777019</v>
      </c>
      <c r="D100" s="1">
        <v>9526.7307551104532</v>
      </c>
      <c r="E100" s="1">
        <v>106.36678319761756</v>
      </c>
      <c r="F100" s="1">
        <v>37232.284</v>
      </c>
      <c r="G100" s="1">
        <f t="shared" si="10"/>
        <v>-1.0030325313371141E-3</v>
      </c>
      <c r="H100" s="1">
        <f t="shared" si="11"/>
        <v>3.8731816398906093E-4</v>
      </c>
      <c r="I100" s="1">
        <v>1.8959999999999999</v>
      </c>
      <c r="J100" s="1">
        <v>165</v>
      </c>
      <c r="K100" s="1">
        <f t="shared" si="6"/>
        <v>3.2842992898771135E-2</v>
      </c>
      <c r="L100" s="1">
        <v>58565.148353917066</v>
      </c>
      <c r="M100" s="1">
        <f t="shared" si="7"/>
        <v>333.69467646173297</v>
      </c>
      <c r="N100" s="1">
        <f t="shared" si="8"/>
        <v>10.959531889390428</v>
      </c>
      <c r="O100" s="1">
        <f t="shared" si="9"/>
        <v>0.21489928269129344</v>
      </c>
      <c r="S100" s="1"/>
    </row>
    <row r="101" spans="1:19" x14ac:dyDescent="0.3">
      <c r="A101">
        <v>1999</v>
      </c>
      <c r="B101">
        <v>4</v>
      </c>
      <c r="C101" s="1">
        <v>9528.1422405393296</v>
      </c>
      <c r="D101" s="1">
        <v>9511.7019860823766</v>
      </c>
      <c r="E101" s="1">
        <v>106.40813171886229</v>
      </c>
      <c r="F101" s="1">
        <v>36351.614000000001</v>
      </c>
      <c r="G101" s="1">
        <f t="shared" si="10"/>
        <v>-8.2636777706999315E-4</v>
      </c>
      <c r="H101" s="1">
        <f t="shared" si="11"/>
        <v>-4.2252878269749463E-5</v>
      </c>
      <c r="I101" s="1">
        <v>1.6933</v>
      </c>
      <c r="J101" s="1">
        <v>166.2</v>
      </c>
      <c r="K101" s="1">
        <f t="shared" si="6"/>
        <v>2.9536341177046718E-2</v>
      </c>
      <c r="L101" s="1">
        <v>59973.493973875688</v>
      </c>
      <c r="M101" s="1">
        <f t="shared" si="7"/>
        <v>339.12008583138652</v>
      </c>
      <c r="N101" s="1">
        <f t="shared" si="8"/>
        <v>10.016366555105199</v>
      </c>
      <c r="O101" s="1">
        <f t="shared" si="9"/>
        <v>0.16024674216723334</v>
      </c>
      <c r="S101" s="1"/>
    </row>
    <row r="102" spans="1:19" x14ac:dyDescent="0.3">
      <c r="A102">
        <v>1999</v>
      </c>
      <c r="B102">
        <v>5</v>
      </c>
      <c r="C102" s="1">
        <v>9495.2900983269028</v>
      </c>
      <c r="D102" s="1">
        <v>9543.5448158757863</v>
      </c>
      <c r="E102" s="1">
        <v>106.44948024010704</v>
      </c>
      <c r="F102" s="1">
        <v>40434.991999999998</v>
      </c>
      <c r="G102" s="1">
        <f t="shared" si="10"/>
        <v>3.8857051806170176E-3</v>
      </c>
      <c r="H102" s="1">
        <f t="shared" si="11"/>
        <v>1.5416864747825471E-4</v>
      </c>
      <c r="I102" s="1">
        <v>1.6827000000000001</v>
      </c>
      <c r="J102" s="1">
        <v>166.2</v>
      </c>
      <c r="K102" s="1">
        <f t="shared" si="6"/>
        <v>2.9452995864684296E-2</v>
      </c>
      <c r="L102" s="1">
        <v>59972.021476679656</v>
      </c>
      <c r="M102" s="1">
        <f t="shared" si="7"/>
        <v>338.98003730227316</v>
      </c>
      <c r="N102" s="1">
        <f t="shared" si="8"/>
        <v>9.9839776368743802</v>
      </c>
      <c r="O102" s="1">
        <f t="shared" si="9"/>
        <v>-4.1248487488303454E-3</v>
      </c>
      <c r="S102" s="1"/>
    </row>
    <row r="103" spans="1:19" x14ac:dyDescent="0.3">
      <c r="A103">
        <v>1999</v>
      </c>
      <c r="B103">
        <v>6</v>
      </c>
      <c r="C103" s="1">
        <v>9592.0447621371804</v>
      </c>
      <c r="D103" s="1">
        <v>9668.078100206345</v>
      </c>
      <c r="E103" s="1">
        <v>106.49082876135178</v>
      </c>
      <c r="F103" s="1">
        <v>33177.584000000003</v>
      </c>
      <c r="G103" s="1">
        <f t="shared" si="10"/>
        <v>-7.5769660148934798E-3</v>
      </c>
      <c r="H103" s="1">
        <f t="shared" si="11"/>
        <v>4.7206330386217413E-4</v>
      </c>
      <c r="I103" s="1">
        <v>1.7645999999999999</v>
      </c>
      <c r="J103" s="1">
        <v>166.2</v>
      </c>
      <c r="K103" s="1">
        <f t="shared" si="6"/>
        <v>3.0574974082445347E-2</v>
      </c>
      <c r="L103" s="1">
        <v>60060.549186338598</v>
      </c>
      <c r="M103" s="1">
        <f t="shared" si="7"/>
        <v>339.34860844716729</v>
      </c>
      <c r="N103" s="1">
        <f t="shared" si="8"/>
        <v>10.375574908186033</v>
      </c>
      <c r="O103" s="1">
        <f t="shared" si="9"/>
        <v>1.1269053202672907E-2</v>
      </c>
      <c r="S103" s="1"/>
    </row>
    <row r="104" spans="1:19" x14ac:dyDescent="0.3">
      <c r="A104">
        <v>1999</v>
      </c>
      <c r="B104">
        <v>7</v>
      </c>
      <c r="C104" s="1">
        <v>9744.7141323455726</v>
      </c>
      <c r="D104" s="1">
        <v>9815.2978121966516</v>
      </c>
      <c r="E104" s="1">
        <v>106.53217728259649</v>
      </c>
      <c r="F104" s="1">
        <v>41162.442999999999</v>
      </c>
      <c r="G104" s="1">
        <f t="shared" si="10"/>
        <v>7.140637424721194E-3</v>
      </c>
      <c r="H104" s="1">
        <f t="shared" si="11"/>
        <v>5.509741645179601E-4</v>
      </c>
      <c r="I104" s="1">
        <v>1.7995000000000001</v>
      </c>
      <c r="J104" s="1">
        <v>166.7</v>
      </c>
      <c r="K104" s="1">
        <f t="shared" si="6"/>
        <v>3.0783524885998375E-2</v>
      </c>
      <c r="L104" s="1">
        <v>60316.173902122006</v>
      </c>
      <c r="M104" s="1">
        <f t="shared" si="7"/>
        <v>339.6388656520453</v>
      </c>
      <c r="N104" s="1">
        <f t="shared" si="8"/>
        <v>10.455281473051995</v>
      </c>
      <c r="O104" s="1">
        <f t="shared" si="9"/>
        <v>8.9351398897044021E-3</v>
      </c>
      <c r="S104" s="1"/>
    </row>
    <row r="105" spans="1:19" x14ac:dyDescent="0.3">
      <c r="A105">
        <v>1999</v>
      </c>
      <c r="B105">
        <v>8</v>
      </c>
      <c r="C105" s="1">
        <v>9886.3927493092233</v>
      </c>
      <c r="D105" s="1">
        <v>9958.6794617297764</v>
      </c>
      <c r="E105" s="1">
        <v>106.92172545596139</v>
      </c>
      <c r="F105" s="1">
        <v>33870.440999999999</v>
      </c>
      <c r="G105" s="1">
        <f t="shared" si="10"/>
        <v>-7.5563697212727293E-3</v>
      </c>
      <c r="H105" s="1">
        <f t="shared" si="11"/>
        <v>6.5805568494798315E-4</v>
      </c>
      <c r="I105" s="1">
        <v>1.88</v>
      </c>
      <c r="J105" s="1">
        <v>167.1</v>
      </c>
      <c r="K105" s="1">
        <f t="shared" si="6"/>
        <v>3.1775796083151758E-2</v>
      </c>
      <c r="L105" s="1">
        <v>60395.457721278945</v>
      </c>
      <c r="M105" s="1">
        <f t="shared" si="7"/>
        <v>338.03515509418719</v>
      </c>
      <c r="N105" s="1">
        <f t="shared" si="8"/>
        <v>10.741336157209471</v>
      </c>
      <c r="O105" s="1">
        <f t="shared" si="9"/>
        <v>-5.0959179662896759E-2</v>
      </c>
      <c r="S105" s="1"/>
    </row>
    <row r="106" spans="1:19" x14ac:dyDescent="0.3">
      <c r="A106">
        <v>1999</v>
      </c>
      <c r="B106">
        <v>9</v>
      </c>
      <c r="C106" s="1">
        <v>10031.494715644187</v>
      </c>
      <c r="D106" s="1">
        <v>10125.764437599462</v>
      </c>
      <c r="E106" s="1">
        <v>107.31127362932629</v>
      </c>
      <c r="F106" s="1">
        <v>35970.589</v>
      </c>
      <c r="G106" s="1">
        <f t="shared" si="10"/>
        <v>1.294306837002393E-3</v>
      </c>
      <c r="H106" s="1">
        <f t="shared" si="11"/>
        <v>6.5661065667021101E-4</v>
      </c>
      <c r="I106" s="1">
        <v>1.8973</v>
      </c>
      <c r="J106" s="1">
        <v>167.9</v>
      </c>
      <c r="K106" s="1">
        <f t="shared" si="6"/>
        <v>3.1755653472379207E-2</v>
      </c>
      <c r="L106" s="1">
        <v>59918.33836892667</v>
      </c>
      <c r="M106" s="1">
        <f t="shared" si="7"/>
        <v>332.55517903921708</v>
      </c>
      <c r="N106" s="1">
        <f t="shared" si="8"/>
        <v>10.560507026014402</v>
      </c>
      <c r="O106" s="1">
        <f t="shared" si="9"/>
        <v>-0.17402022063856748</v>
      </c>
      <c r="S106" s="1"/>
    </row>
    <row r="107" spans="1:19" x14ac:dyDescent="0.3">
      <c r="A107">
        <v>1999</v>
      </c>
      <c r="B107">
        <v>10</v>
      </c>
      <c r="C107" s="1">
        <v>10220.920047523523</v>
      </c>
      <c r="D107" s="1">
        <v>10349.656057581215</v>
      </c>
      <c r="E107" s="1">
        <v>107.70082180269118</v>
      </c>
      <c r="F107" s="1">
        <v>35849.684000000001</v>
      </c>
      <c r="G107" s="1">
        <f t="shared" si="10"/>
        <v>-9.4173181098480135E-4</v>
      </c>
      <c r="H107" s="1">
        <f t="shared" si="11"/>
        <v>8.3189820225393492E-4</v>
      </c>
      <c r="I107" s="1">
        <v>1.9686999999999999</v>
      </c>
      <c r="J107" s="1">
        <v>168.2</v>
      </c>
      <c r="K107" s="1">
        <f t="shared" si="6"/>
        <v>3.2397801612804165E-2</v>
      </c>
      <c r="L107" s="1">
        <v>59961.853979632462</v>
      </c>
      <c r="M107" s="1">
        <f t="shared" si="7"/>
        <v>331.00156247977549</v>
      </c>
      <c r="N107" s="1">
        <f t="shared" si="8"/>
        <v>10.723722954747968</v>
      </c>
      <c r="O107" s="1">
        <f t="shared" si="9"/>
        <v>-5.0333761075155081E-2</v>
      </c>
      <c r="S107" s="1"/>
    </row>
    <row r="108" spans="1:19" x14ac:dyDescent="0.3">
      <c r="A108">
        <v>1999</v>
      </c>
      <c r="B108">
        <v>11</v>
      </c>
      <c r="C108" s="1">
        <v>10480.013542047131</v>
      </c>
      <c r="D108" s="1">
        <v>10544.408897959041</v>
      </c>
      <c r="E108" s="1">
        <v>108.09036997605608</v>
      </c>
      <c r="F108" s="1">
        <v>37337.400999999998</v>
      </c>
      <c r="G108" s="1">
        <f t="shared" si="10"/>
        <v>5.9751351333986458E-4</v>
      </c>
      <c r="H108" s="1">
        <f t="shared" si="11"/>
        <v>7.1580927021956111E-4</v>
      </c>
      <c r="I108" s="1">
        <v>1.9291</v>
      </c>
      <c r="J108" s="1">
        <v>168.3</v>
      </c>
      <c r="K108" s="1">
        <f t="shared" si="6"/>
        <v>3.0979686113705211E-2</v>
      </c>
      <c r="L108" s="1">
        <v>60950.722545417797</v>
      </c>
      <c r="M108" s="1">
        <f t="shared" si="7"/>
        <v>335.04854711278085</v>
      </c>
      <c r="N108" s="1">
        <f t="shared" si="8"/>
        <v>10.379698822406922</v>
      </c>
      <c r="O108" s="1">
        <f t="shared" si="9"/>
        <v>0.1253743136374954</v>
      </c>
      <c r="S108" s="1"/>
    </row>
    <row r="109" spans="1:19" x14ac:dyDescent="0.3">
      <c r="A109">
        <v>1999</v>
      </c>
      <c r="B109">
        <v>12</v>
      </c>
      <c r="C109" s="1">
        <v>10609.199936743533</v>
      </c>
      <c r="D109" s="1">
        <v>10663.324962216708</v>
      </c>
      <c r="E109" s="1">
        <v>108.47991814942095</v>
      </c>
      <c r="F109" s="1">
        <v>48430.156999999999</v>
      </c>
      <c r="G109" s="1">
        <f t="shared" si="10"/>
        <v>9.1078795381624375E-3</v>
      </c>
      <c r="H109" s="1">
        <f t="shared" si="11"/>
        <v>5.305766439984913E-4</v>
      </c>
      <c r="I109" s="1">
        <v>1.8420000000000001</v>
      </c>
      <c r="J109" s="1">
        <v>168.3</v>
      </c>
      <c r="K109" s="1">
        <f t="shared" si="6"/>
        <v>2.9220733122987633E-2</v>
      </c>
      <c r="L109" s="1">
        <v>62229.765559562482</v>
      </c>
      <c r="M109" s="1">
        <f t="shared" si="7"/>
        <v>340.85110011129706</v>
      </c>
      <c r="N109" s="1">
        <f t="shared" si="8"/>
        <v>9.9599190310289512</v>
      </c>
      <c r="O109" s="1">
        <f t="shared" si="9"/>
        <v>0.16955485260163528</v>
      </c>
      <c r="S109" s="1"/>
    </row>
    <row r="110" spans="1:19" x14ac:dyDescent="0.3">
      <c r="A110">
        <v>2000</v>
      </c>
      <c r="B110">
        <v>1</v>
      </c>
      <c r="C110" s="1">
        <v>10717.726117690254</v>
      </c>
      <c r="D110" s="1">
        <v>10728.111251894363</v>
      </c>
      <c r="E110" s="1">
        <v>108.86946632278584</v>
      </c>
      <c r="F110" s="1">
        <v>41892.637999999999</v>
      </c>
      <c r="G110" s="1">
        <f t="shared" si="10"/>
        <v>-5.9990988884138507E-3</v>
      </c>
      <c r="H110" s="1">
        <f t="shared" si="11"/>
        <v>3.9631056056536103E-4</v>
      </c>
      <c r="I110" s="1">
        <v>1.8028999999999999</v>
      </c>
      <c r="J110" s="1">
        <v>168.8</v>
      </c>
      <c r="K110" s="1">
        <f t="shared" si="6"/>
        <v>2.8394970785611488E-2</v>
      </c>
      <c r="L110" s="1">
        <v>60935.992219806387</v>
      </c>
      <c r="M110" s="1">
        <f t="shared" si="7"/>
        <v>331.58536251294009</v>
      </c>
      <c r="N110" s="1">
        <f t="shared" si="8"/>
        <v>9.4153566814913283</v>
      </c>
      <c r="O110" s="1">
        <f t="shared" si="9"/>
        <v>-0.26310034841248786</v>
      </c>
      <c r="S110" s="1"/>
    </row>
    <row r="111" spans="1:19" x14ac:dyDescent="0.3">
      <c r="A111">
        <v>2000</v>
      </c>
      <c r="B111">
        <v>2</v>
      </c>
      <c r="C111" s="1">
        <v>10738.506448961736</v>
      </c>
      <c r="D111" s="1">
        <v>10748.351572716663</v>
      </c>
      <c r="E111" s="1">
        <v>109.25901449615073</v>
      </c>
      <c r="F111" s="1">
        <v>41920.442000000003</v>
      </c>
      <c r="G111" s="1">
        <f t="shared" si="10"/>
        <v>-1.7150957235347042E-4</v>
      </c>
      <c r="H111" s="1">
        <f t="shared" si="11"/>
        <v>1.9520726806447234E-4</v>
      </c>
      <c r="I111" s="1">
        <v>1.7745</v>
      </c>
      <c r="J111" s="1">
        <v>169.8</v>
      </c>
      <c r="K111" s="1">
        <f t="shared" si="6"/>
        <v>2.8058846119064586E-2</v>
      </c>
      <c r="L111" s="1">
        <v>61255.449172308145</v>
      </c>
      <c r="M111" s="1">
        <f t="shared" si="7"/>
        <v>330.17924032835748</v>
      </c>
      <c r="N111" s="1">
        <f t="shared" si="8"/>
        <v>9.2644484960830269</v>
      </c>
      <c r="O111" s="1">
        <f t="shared" si="9"/>
        <v>-3.9454166001805291E-2</v>
      </c>
      <c r="S111" s="1"/>
    </row>
    <row r="112" spans="1:19" x14ac:dyDescent="0.3">
      <c r="A112">
        <v>2000</v>
      </c>
      <c r="B112">
        <v>3</v>
      </c>
      <c r="C112" s="1">
        <v>10758.205722537012</v>
      </c>
      <c r="D112" s="1">
        <v>10765.080254234992</v>
      </c>
      <c r="E112" s="1">
        <v>109.64856266951563</v>
      </c>
      <c r="F112" s="1">
        <v>39093.506999999998</v>
      </c>
      <c r="G112" s="1">
        <f t="shared" si="10"/>
        <v>-2.5770391150828562E-3</v>
      </c>
      <c r="H112" s="1">
        <f t="shared" si="11"/>
        <v>1.8056338576837852E-4</v>
      </c>
      <c r="I112" s="1">
        <v>1.7412000000000001</v>
      </c>
      <c r="J112" s="1">
        <v>171.2</v>
      </c>
      <c r="K112" s="1">
        <f t="shared" si="6"/>
        <v>2.7708471811013415E-2</v>
      </c>
      <c r="L112" s="1">
        <v>60983.33981877772</v>
      </c>
      <c r="M112" s="1">
        <f t="shared" si="7"/>
        <v>324.8661800938803</v>
      </c>
      <c r="N112" s="1">
        <f t="shared" si="8"/>
        <v>9.0015453934828891</v>
      </c>
      <c r="O112" s="1">
        <f t="shared" si="9"/>
        <v>-0.14721677973722791</v>
      </c>
      <c r="S112" s="1"/>
    </row>
    <row r="113" spans="1:19" x14ac:dyDescent="0.3">
      <c r="A113">
        <v>2000</v>
      </c>
      <c r="B113">
        <v>4</v>
      </c>
      <c r="C113" s="1">
        <v>10771.959178783165</v>
      </c>
      <c r="D113" s="1">
        <v>10808.113937102537</v>
      </c>
      <c r="E113" s="1">
        <v>110.0381108428805</v>
      </c>
      <c r="F113" s="1">
        <v>37720.874000000003</v>
      </c>
      <c r="G113" s="1">
        <f t="shared" si="10"/>
        <v>-1.4027971695970073E-3</v>
      </c>
      <c r="H113" s="1">
        <f t="shared" si="11"/>
        <v>2.4477570050927778E-4</v>
      </c>
      <c r="I113" s="1">
        <v>1.7674000000000001</v>
      </c>
      <c r="J113" s="1">
        <v>171.3</v>
      </c>
      <c r="K113" s="1">
        <f t="shared" si="6"/>
        <v>2.8105901162002015E-2</v>
      </c>
      <c r="L113" s="1">
        <v>62638.311635457612</v>
      </c>
      <c r="M113" s="1">
        <f t="shared" si="7"/>
        <v>332.30704953539697</v>
      </c>
      <c r="N113" s="1">
        <f t="shared" si="8"/>
        <v>9.3397890896783746</v>
      </c>
      <c r="O113" s="1">
        <f t="shared" si="9"/>
        <v>0.20913234108262913</v>
      </c>
      <c r="S113" s="1"/>
    </row>
    <row r="114" spans="1:19" x14ac:dyDescent="0.3">
      <c r="A114">
        <v>2000</v>
      </c>
      <c r="B114">
        <v>5</v>
      </c>
      <c r="C114" s="1">
        <v>10844.390044428847</v>
      </c>
      <c r="D114" s="1">
        <v>10894.513361672862</v>
      </c>
      <c r="E114" s="1">
        <v>110.4276590162454</v>
      </c>
      <c r="F114" s="1">
        <v>35875.830999999998</v>
      </c>
      <c r="G114" s="1">
        <f t="shared" si="10"/>
        <v>-1.8961595364837547E-3</v>
      </c>
      <c r="H114" s="1">
        <f t="shared" si="11"/>
        <v>3.5544032826721446E-4</v>
      </c>
      <c r="I114" s="1">
        <v>1.8270999999999999</v>
      </c>
      <c r="J114" s="1">
        <v>171.5</v>
      </c>
      <c r="K114" s="1">
        <f t="shared" si="6"/>
        <v>2.8894907755644399E-2</v>
      </c>
      <c r="L114" s="1">
        <v>62597.141741417843</v>
      </c>
      <c r="M114" s="1">
        <f t="shared" si="7"/>
        <v>330.5312403434898</v>
      </c>
      <c r="N114" s="1">
        <f t="shared" si="8"/>
        <v>9.5506697000838656</v>
      </c>
      <c r="O114" s="1">
        <f t="shared" si="9"/>
        <v>-5.1311842791783135E-2</v>
      </c>
      <c r="S114" s="1"/>
    </row>
    <row r="115" spans="1:19" x14ac:dyDescent="0.3">
      <c r="A115">
        <v>2000</v>
      </c>
      <c r="B115">
        <v>6</v>
      </c>
      <c r="C115" s="1">
        <v>10944.868351414938</v>
      </c>
      <c r="D115" s="1">
        <v>11067.808833616844</v>
      </c>
      <c r="E115" s="1">
        <v>110.8172071896103</v>
      </c>
      <c r="F115" s="1">
        <v>32316.217000000001</v>
      </c>
      <c r="G115" s="1">
        <f t="shared" si="10"/>
        <v>-3.4723491704448974E-3</v>
      </c>
      <c r="H115" s="1">
        <f t="shared" si="11"/>
        <v>5.3750421297217837E-4</v>
      </c>
      <c r="I115" s="1">
        <v>1.8075000000000001</v>
      </c>
      <c r="J115" s="1">
        <v>172.4</v>
      </c>
      <c r="K115" s="1">
        <f t="shared" si="6"/>
        <v>2.847115104492921E-2</v>
      </c>
      <c r="L115" s="1">
        <v>63007.950950318453</v>
      </c>
      <c r="M115" s="1">
        <f t="shared" si="7"/>
        <v>329.80018429339691</v>
      </c>
      <c r="N115" s="1">
        <f t="shared" si="8"/>
        <v>9.3897908616627941</v>
      </c>
      <c r="O115" s="1">
        <f t="shared" si="9"/>
        <v>-2.0814007224503328E-2</v>
      </c>
      <c r="S115" s="1"/>
    </row>
    <row r="116" spans="1:19" x14ac:dyDescent="0.3">
      <c r="A116">
        <v>2000</v>
      </c>
      <c r="B116">
        <v>7</v>
      </c>
      <c r="C116" s="1">
        <v>11192.1302700412</v>
      </c>
      <c r="D116" s="1">
        <v>11293.560346548849</v>
      </c>
      <c r="E116" s="1">
        <v>111.20675536297517</v>
      </c>
      <c r="F116" s="1">
        <v>36452.163999999997</v>
      </c>
      <c r="G116" s="1">
        <f t="shared" si="10"/>
        <v>2.6760242348235729E-3</v>
      </c>
      <c r="H116" s="1">
        <f t="shared" si="11"/>
        <v>6.4698110164928971E-4</v>
      </c>
      <c r="I116" s="1">
        <v>1.7969999999999999</v>
      </c>
      <c r="J116" s="1">
        <v>172.8</v>
      </c>
      <c r="K116" s="1">
        <f t="shared" si="6"/>
        <v>2.7744637750616259E-2</v>
      </c>
      <c r="L116" s="1">
        <v>62696.709762631581</v>
      </c>
      <c r="M116" s="1">
        <f t="shared" si="7"/>
        <v>326.26451541765726</v>
      </c>
      <c r="N116" s="1">
        <f t="shared" si="8"/>
        <v>9.0520907911432538</v>
      </c>
      <c r="O116" s="1">
        <f t="shared" si="9"/>
        <v>-9.8095852163526231E-2</v>
      </c>
      <c r="S116" s="1"/>
    </row>
    <row r="117" spans="1:19" x14ac:dyDescent="0.3">
      <c r="A117">
        <v>2000</v>
      </c>
      <c r="B117">
        <v>8</v>
      </c>
      <c r="C117" s="1">
        <v>11395.90964577569</v>
      </c>
      <c r="D117" s="1">
        <v>11434.970983949832</v>
      </c>
      <c r="E117" s="1">
        <v>111.33556025416721</v>
      </c>
      <c r="F117" s="1">
        <v>39122.150999999998</v>
      </c>
      <c r="G117" s="1">
        <f t="shared" si="10"/>
        <v>1.7051096920976776E-3</v>
      </c>
      <c r="H117" s="1">
        <f t="shared" si="11"/>
        <v>3.9928041133110211E-4</v>
      </c>
      <c r="I117" s="1">
        <v>1.8084</v>
      </c>
      <c r="J117" s="1">
        <v>172.8</v>
      </c>
      <c r="K117" s="1">
        <f t="shared" si="6"/>
        <v>2.7421375714034066E-2</v>
      </c>
      <c r="L117" s="1">
        <v>59766.744856443584</v>
      </c>
      <c r="M117" s="1">
        <f t="shared" si="7"/>
        <v>310.65758799595756</v>
      </c>
      <c r="N117" s="1">
        <f t="shared" si="8"/>
        <v>8.5186584388527518</v>
      </c>
      <c r="O117" s="1">
        <f t="shared" si="9"/>
        <v>-0.42796342057208747</v>
      </c>
      <c r="S117" s="1"/>
    </row>
    <row r="118" spans="1:19" x14ac:dyDescent="0.3">
      <c r="A118">
        <v>2000</v>
      </c>
      <c r="B118">
        <v>9</v>
      </c>
      <c r="C118" s="1">
        <v>11474.166211228694</v>
      </c>
      <c r="D118" s="1">
        <v>11495.587193583424</v>
      </c>
      <c r="E118" s="1">
        <v>111.46436514535924</v>
      </c>
      <c r="F118" s="1">
        <v>37521.173000000003</v>
      </c>
      <c r="G118" s="1">
        <f t="shared" si="10"/>
        <v>-1.4468065720681551E-3</v>
      </c>
      <c r="H118" s="1">
        <f t="shared" si="11"/>
        <v>1.9502607584083562E-4</v>
      </c>
      <c r="I118" s="1">
        <v>1.8384</v>
      </c>
      <c r="J118" s="1">
        <v>173.7</v>
      </c>
      <c r="K118" s="1">
        <f t="shared" si="6"/>
        <v>2.7830351602149663E-2</v>
      </c>
      <c r="L118" s="1">
        <v>59833.144575312872</v>
      </c>
      <c r="M118" s="1">
        <f t="shared" si="7"/>
        <v>309.03378625092711</v>
      </c>
      <c r="N118" s="1">
        <f t="shared" si="8"/>
        <v>8.6005189283068653</v>
      </c>
      <c r="O118" s="1">
        <f t="shared" si="9"/>
        <v>-4.5190973496382014E-2</v>
      </c>
      <c r="S118" s="1"/>
    </row>
    <row r="119" spans="1:19" x14ac:dyDescent="0.3">
      <c r="A119">
        <v>2000</v>
      </c>
      <c r="B119">
        <v>10</v>
      </c>
      <c r="C119" s="1">
        <v>11517.048166511462</v>
      </c>
      <c r="D119" s="1">
        <v>11539.338425743132</v>
      </c>
      <c r="E119" s="1">
        <v>111.59317003655127</v>
      </c>
      <c r="F119" s="1">
        <v>38636.084999999999</v>
      </c>
      <c r="G119" s="1">
        <f t="shared" si="10"/>
        <v>7.211136422150162E-4</v>
      </c>
      <c r="H119" s="1">
        <f t="shared" si="11"/>
        <v>1.4637099414979997E-4</v>
      </c>
      <c r="I119" s="1">
        <v>1.8788</v>
      </c>
      <c r="J119" s="1">
        <v>174</v>
      </c>
      <c r="K119" s="1">
        <f t="shared" si="6"/>
        <v>2.8384981574581893E-2</v>
      </c>
      <c r="L119" s="1">
        <v>61401.141979549218</v>
      </c>
      <c r="M119" s="1">
        <f t="shared" si="7"/>
        <v>316.2201828334708</v>
      </c>
      <c r="N119" s="1">
        <f t="shared" si="8"/>
        <v>8.9759040632389855</v>
      </c>
      <c r="O119" s="1">
        <f t="shared" si="9"/>
        <v>0.2039857345831404</v>
      </c>
      <c r="S119" s="1"/>
    </row>
    <row r="120" spans="1:19" x14ac:dyDescent="0.3">
      <c r="A120">
        <v>2000</v>
      </c>
      <c r="B120">
        <v>11</v>
      </c>
      <c r="C120" s="1">
        <v>11561.671825860334</v>
      </c>
      <c r="D120" s="1">
        <v>11605.551570949587</v>
      </c>
      <c r="E120" s="1">
        <v>111.7219749277433</v>
      </c>
      <c r="F120" s="1">
        <v>40730.881999999998</v>
      </c>
      <c r="G120" s="1">
        <f t="shared" si="10"/>
        <v>1.4100397365077143E-3</v>
      </c>
      <c r="H120" s="1">
        <f t="shared" si="11"/>
        <v>2.1170576213040498E-4</v>
      </c>
      <c r="I120" s="1">
        <v>1.9472</v>
      </c>
      <c r="J120" s="1">
        <v>174.1</v>
      </c>
      <c r="K120" s="1">
        <f t="shared" si="6"/>
        <v>2.9321669487429303E-2</v>
      </c>
      <c r="L120" s="1">
        <v>58551.720797053647</v>
      </c>
      <c r="M120" s="1">
        <f t="shared" si="7"/>
        <v>301.02480789981593</v>
      </c>
      <c r="N120" s="1">
        <f t="shared" si="8"/>
        <v>8.8265499247552999</v>
      </c>
      <c r="O120" s="1">
        <f t="shared" si="9"/>
        <v>-0.44555376154219672</v>
      </c>
      <c r="S120" s="1"/>
    </row>
    <row r="121" spans="1:19" x14ac:dyDescent="0.3">
      <c r="A121">
        <v>2000</v>
      </c>
      <c r="B121">
        <v>12</v>
      </c>
      <c r="C121" s="1">
        <v>11649.597851818276</v>
      </c>
      <c r="D121" s="1">
        <v>11678.090918487358</v>
      </c>
      <c r="E121" s="1">
        <v>111.85077981893534</v>
      </c>
      <c r="F121" s="1">
        <v>47686.213000000003</v>
      </c>
      <c r="G121" s="1">
        <f t="shared" si="10"/>
        <v>5.0937651797026903E-3</v>
      </c>
      <c r="H121" s="1">
        <f t="shared" si="11"/>
        <v>2.4410309997376436E-4</v>
      </c>
      <c r="I121" s="1">
        <v>1.9624999999999999</v>
      </c>
      <c r="J121" s="1">
        <v>174</v>
      </c>
      <c r="K121" s="1">
        <f t="shared" si="6"/>
        <v>2.9312170629709963E-2</v>
      </c>
      <c r="L121" s="1">
        <v>58450.587364411571</v>
      </c>
      <c r="M121" s="1">
        <f t="shared" si="7"/>
        <v>300.33131322930126</v>
      </c>
      <c r="N121" s="1">
        <f t="shared" si="8"/>
        <v>8.8033626988221485</v>
      </c>
      <c r="O121" s="1">
        <f t="shared" si="9"/>
        <v>-2.0327834112919163E-2</v>
      </c>
      <c r="S121" s="1"/>
    </row>
    <row r="122" spans="1:19" x14ac:dyDescent="0.3">
      <c r="A122">
        <v>2001</v>
      </c>
      <c r="B122">
        <v>1</v>
      </c>
      <c r="C122" s="1">
        <v>11706.653674673496</v>
      </c>
      <c r="D122" s="1">
        <v>11726.456316977405</v>
      </c>
      <c r="E122" s="1">
        <v>111.97958471012737</v>
      </c>
      <c r="F122" s="1">
        <v>42363.82</v>
      </c>
      <c r="G122" s="1">
        <f t="shared" si="10"/>
        <v>-4.2456240988817256E-3</v>
      </c>
      <c r="H122" s="1">
        <f t="shared" si="11"/>
        <v>1.8553731948627288E-4</v>
      </c>
      <c r="I122" s="1">
        <v>1.9537</v>
      </c>
      <c r="J122" s="1">
        <v>175.1</v>
      </c>
      <c r="K122" s="1">
        <f t="shared" si="6"/>
        <v>2.922208852390443E-2</v>
      </c>
      <c r="L122" s="1">
        <v>53188.180980508878</v>
      </c>
      <c r="M122" s="1">
        <f t="shared" si="7"/>
        <v>271.26273688695932</v>
      </c>
      <c r="N122" s="1">
        <f t="shared" si="8"/>
        <v>7.9268637105473205</v>
      </c>
      <c r="O122" s="1">
        <f t="shared" si="9"/>
        <v>-0.8494445111397928</v>
      </c>
      <c r="S122" s="1"/>
    </row>
    <row r="123" spans="1:19" x14ac:dyDescent="0.3">
      <c r="A123">
        <v>2001</v>
      </c>
      <c r="B123">
        <v>2</v>
      </c>
      <c r="C123" s="1">
        <v>11746.292456867652</v>
      </c>
      <c r="D123" s="1">
        <v>11793.374256299257</v>
      </c>
      <c r="E123" s="1">
        <v>112.1083896013194</v>
      </c>
      <c r="F123" s="1">
        <v>47891.196000000004</v>
      </c>
      <c r="G123" s="1">
        <f t="shared" si="10"/>
        <v>3.9607238386032417E-3</v>
      </c>
      <c r="H123" s="1">
        <f t="shared" si="11"/>
        <v>2.36673518661858E-4</v>
      </c>
      <c r="I123" s="1">
        <v>2.0011000000000001</v>
      </c>
      <c r="J123" s="1">
        <v>175.8</v>
      </c>
      <c r="K123" s="1">
        <f t="shared" si="6"/>
        <v>2.9949312201427318E-2</v>
      </c>
      <c r="L123" s="1">
        <v>53388.618897810753</v>
      </c>
      <c r="M123" s="1">
        <f t="shared" si="7"/>
        <v>270.88920675007813</v>
      </c>
      <c r="N123" s="1">
        <f t="shared" si="8"/>
        <v>8.1129454249550825</v>
      </c>
      <c r="O123" s="1">
        <f t="shared" si="9"/>
        <v>-1.1186970686095421E-2</v>
      </c>
      <c r="S123" s="1"/>
    </row>
    <row r="124" spans="1:19" x14ac:dyDescent="0.3">
      <c r="A124">
        <v>2001</v>
      </c>
      <c r="B124">
        <v>3</v>
      </c>
      <c r="C124" s="1">
        <v>11840.644770241919</v>
      </c>
      <c r="D124" s="1">
        <v>11907.212959565022</v>
      </c>
      <c r="E124" s="1">
        <v>112.23719449251143</v>
      </c>
      <c r="F124" s="1">
        <v>41367.748</v>
      </c>
      <c r="G124" s="1">
        <f t="shared" si="10"/>
        <v>-5.268718880661695E-3</v>
      </c>
      <c r="H124" s="1">
        <f t="shared" si="11"/>
        <v>3.6003515916910225E-4</v>
      </c>
      <c r="I124" s="1">
        <v>2.0882000000000001</v>
      </c>
      <c r="J124" s="1">
        <v>176.2</v>
      </c>
      <c r="K124" s="1">
        <f t="shared" si="6"/>
        <v>3.1074392242955742E-2</v>
      </c>
      <c r="L124" s="1">
        <v>54649.942103782771</v>
      </c>
      <c r="M124" s="1">
        <f t="shared" si="7"/>
        <v>276.34206570218117</v>
      </c>
      <c r="N124" s="1">
        <f t="shared" si="8"/>
        <v>8.5871617428582248</v>
      </c>
      <c r="O124" s="1">
        <f t="shared" si="9"/>
        <v>0.16944427792316219</v>
      </c>
      <c r="S124" s="1"/>
    </row>
    <row r="125" spans="1:19" x14ac:dyDescent="0.3">
      <c r="A125">
        <v>2001</v>
      </c>
      <c r="B125">
        <v>4</v>
      </c>
      <c r="C125" s="1">
        <v>11974.155395723137</v>
      </c>
      <c r="D125" s="1">
        <v>12000.462264667331</v>
      </c>
      <c r="E125" s="1">
        <v>112.36599938370347</v>
      </c>
      <c r="F125" s="1">
        <v>40910.722999999998</v>
      </c>
      <c r="G125" s="1">
        <f t="shared" si="10"/>
        <v>-6.1466064292211436E-4</v>
      </c>
      <c r="H125" s="1">
        <f t="shared" si="11"/>
        <v>2.7498832988616151E-4</v>
      </c>
      <c r="I125" s="1">
        <v>2.1917</v>
      </c>
      <c r="J125" s="1">
        <v>176.9</v>
      </c>
      <c r="K125" s="1">
        <f t="shared" si="6"/>
        <v>3.2379046136187667E-2</v>
      </c>
      <c r="L125" s="1">
        <v>55805.542736496507</v>
      </c>
      <c r="M125" s="1">
        <f t="shared" si="7"/>
        <v>280.74665115630688</v>
      </c>
      <c r="N125" s="1">
        <f t="shared" si="8"/>
        <v>9.0903087703702443</v>
      </c>
      <c r="O125" s="1">
        <f t="shared" si="9"/>
        <v>0.14261627562991741</v>
      </c>
      <c r="S125" s="1"/>
    </row>
    <row r="126" spans="1:19" x14ac:dyDescent="0.3">
      <c r="A126">
        <v>2001</v>
      </c>
      <c r="B126">
        <v>5</v>
      </c>
      <c r="C126" s="1">
        <v>12026.826929032643</v>
      </c>
      <c r="D126" s="1">
        <v>12114.07612567039</v>
      </c>
      <c r="E126" s="1">
        <v>112.4948042748955</v>
      </c>
      <c r="F126" s="1">
        <v>41452.767</v>
      </c>
      <c r="G126" s="1">
        <f t="shared" si="10"/>
        <v>7.8798024841123665E-5</v>
      </c>
      <c r="H126" s="1">
        <f t="shared" si="11"/>
        <v>3.2183893875581995E-4</v>
      </c>
      <c r="I126" s="1">
        <v>2.2964000000000002</v>
      </c>
      <c r="J126" s="1">
        <v>177.7</v>
      </c>
      <c r="K126" s="1">
        <f t="shared" si="6"/>
        <v>3.3930003516964423E-2</v>
      </c>
      <c r="L126" s="1">
        <v>56450.211101345492</v>
      </c>
      <c r="M126" s="1">
        <f t="shared" si="7"/>
        <v>282.38763624538137</v>
      </c>
      <c r="N126" s="1">
        <f t="shared" si="8"/>
        <v>9.5814134909530608</v>
      </c>
      <c r="O126" s="1">
        <f t="shared" si="9"/>
        <v>5.5678629843585625E-2</v>
      </c>
      <c r="S126" s="1"/>
    </row>
    <row r="127" spans="1:19" x14ac:dyDescent="0.3">
      <c r="A127">
        <v>2001</v>
      </c>
      <c r="B127">
        <v>6</v>
      </c>
      <c r="C127" s="1">
        <v>12201.958275817724</v>
      </c>
      <c r="D127" s="1">
        <v>12300.149649926007</v>
      </c>
      <c r="E127" s="1">
        <v>112.62360916608753</v>
      </c>
      <c r="F127" s="1">
        <v>41974.055999999997</v>
      </c>
      <c r="G127" s="1">
        <f t="shared" si="10"/>
        <v>-1.1811401687866416E-4</v>
      </c>
      <c r="H127" s="1">
        <f t="shared" si="11"/>
        <v>4.9744610734619933E-4</v>
      </c>
      <c r="I127" s="1">
        <v>2.375</v>
      </c>
      <c r="J127" s="1">
        <v>178</v>
      </c>
      <c r="K127" s="1">
        <f t="shared" si="6"/>
        <v>3.4646078149424671E-2</v>
      </c>
      <c r="L127" s="1">
        <v>52570.508882071787</v>
      </c>
      <c r="M127" s="1">
        <f t="shared" si="7"/>
        <v>262.2362573234422</v>
      </c>
      <c r="N127" s="1">
        <f t="shared" si="8"/>
        <v>9.0854578648406168</v>
      </c>
      <c r="O127" s="1">
        <f t="shared" si="9"/>
        <v>-0.69816624894817281</v>
      </c>
      <c r="S127" s="1"/>
    </row>
    <row r="128" spans="1:19" x14ac:dyDescent="0.3">
      <c r="A128">
        <v>2001</v>
      </c>
      <c r="B128">
        <v>7</v>
      </c>
      <c r="C128" s="1">
        <v>12399.131187853189</v>
      </c>
      <c r="D128" s="1">
        <v>12455.010068357267</v>
      </c>
      <c r="E128" s="1">
        <v>112.75241405727958</v>
      </c>
      <c r="F128" s="1">
        <v>41594.144999999997</v>
      </c>
      <c r="G128" s="1">
        <f t="shared" si="10"/>
        <v>-6.8144739860122316E-4</v>
      </c>
      <c r="H128" s="1">
        <f t="shared" si="11"/>
        <v>4.0970039483997857E-4</v>
      </c>
      <c r="I128" s="1">
        <v>2.4651999999999998</v>
      </c>
      <c r="J128" s="1">
        <v>177.5</v>
      </c>
      <c r="K128" s="1">
        <f t="shared" si="6"/>
        <v>3.5290617815921528E-2</v>
      </c>
      <c r="L128" s="1">
        <v>53607.106460825664</v>
      </c>
      <c r="M128" s="1">
        <f t="shared" si="7"/>
        <v>267.85401439964528</v>
      </c>
      <c r="N128" s="1">
        <f t="shared" si="8"/>
        <v>9.4527336526382228</v>
      </c>
      <c r="O128" s="1">
        <f t="shared" si="9"/>
        <v>0.19825411795897097</v>
      </c>
      <c r="S128" s="1"/>
    </row>
    <row r="129" spans="1:19" x14ac:dyDescent="0.3">
      <c r="A129">
        <v>2001</v>
      </c>
      <c r="B129">
        <v>8</v>
      </c>
      <c r="C129" s="1">
        <v>12511.140776932125</v>
      </c>
      <c r="D129" s="1">
        <v>12535.021372768873</v>
      </c>
      <c r="E129" s="1">
        <v>113.03931838693801</v>
      </c>
      <c r="F129" s="1">
        <v>42629.108999999997</v>
      </c>
      <c r="G129" s="1">
        <f t="shared" si="10"/>
        <v>4.6666689927994665E-4</v>
      </c>
      <c r="H129" s="1">
        <f t="shared" si="11"/>
        <v>2.651438808280055E-4</v>
      </c>
      <c r="I129" s="1">
        <v>2.5097999999999998</v>
      </c>
      <c r="J129" s="1">
        <v>177.5</v>
      </c>
      <c r="K129" s="1">
        <f t="shared" si="6"/>
        <v>3.5607424450165855E-2</v>
      </c>
      <c r="L129" s="1">
        <v>53624.021703895756</v>
      </c>
      <c r="M129" s="1">
        <f t="shared" si="7"/>
        <v>267.2584803589009</v>
      </c>
      <c r="N129" s="1">
        <f t="shared" si="8"/>
        <v>9.516386148045699</v>
      </c>
      <c r="O129" s="1">
        <f t="shared" si="9"/>
        <v>-2.120543336330627E-2</v>
      </c>
      <c r="S129" s="1"/>
    </row>
    <row r="130" spans="1:19" x14ac:dyDescent="0.3">
      <c r="A130">
        <v>2001</v>
      </c>
      <c r="B130">
        <v>9</v>
      </c>
      <c r="C130" s="1">
        <v>12558.947550608709</v>
      </c>
      <c r="D130" s="1">
        <v>12649.430448012932</v>
      </c>
      <c r="E130" s="1">
        <v>113.32622271659642</v>
      </c>
      <c r="F130" s="1">
        <v>45482.012000000002</v>
      </c>
      <c r="G130" s="1">
        <f t="shared" si="10"/>
        <v>1.6425646086780862E-3</v>
      </c>
      <c r="H130" s="1">
        <f t="shared" si="11"/>
        <v>3.6192285964880763E-4</v>
      </c>
      <c r="I130" s="1">
        <v>2.6709000000000001</v>
      </c>
      <c r="J130" s="1">
        <v>178.3</v>
      </c>
      <c r="K130" s="1">
        <f t="shared" si="6"/>
        <v>3.7918899500214771E-2</v>
      </c>
      <c r="L130" s="1">
        <v>54840.799446457429</v>
      </c>
      <c r="M130" s="1">
        <f t="shared" si="7"/>
        <v>271.40760985019466</v>
      </c>
      <c r="N130" s="1">
        <f t="shared" si="8"/>
        <v>10.291477881503033</v>
      </c>
      <c r="O130" s="1">
        <f t="shared" si="9"/>
        <v>0.15733042419374677</v>
      </c>
      <c r="S130" s="1"/>
    </row>
    <row r="131" spans="1:19" x14ac:dyDescent="0.3">
      <c r="A131">
        <v>2001</v>
      </c>
      <c r="B131">
        <v>10</v>
      </c>
      <c r="C131" s="1">
        <v>12740.565243571014</v>
      </c>
      <c r="D131" s="1">
        <v>12789.150232060039</v>
      </c>
      <c r="E131" s="1">
        <v>113.61312704625483</v>
      </c>
      <c r="F131" s="1">
        <v>43074.938999999998</v>
      </c>
      <c r="G131" s="1">
        <f t="shared" si="10"/>
        <v>-2.0824718342330427E-3</v>
      </c>
      <c r="H131" s="1">
        <f t="shared" si="11"/>
        <v>4.1954917201411017E-4</v>
      </c>
      <c r="I131" s="1">
        <v>2.7393999999999998</v>
      </c>
      <c r="J131" s="1">
        <v>177.7</v>
      </c>
      <c r="K131" s="1">
        <f t="shared" ref="K131:K194" si="12">J131*I131/C131</f>
        <v>3.8207989260573706E-2</v>
      </c>
      <c r="L131" s="1">
        <v>54152.813980701838</v>
      </c>
      <c r="M131" s="1">
        <f t="shared" ref="M131:M194" si="13">L131*100/J131/E131</f>
        <v>268.22860314172254</v>
      </c>
      <c r="N131" s="1">
        <f t="shared" ref="N131:N194" si="14">M131*K131</f>
        <v>10.248475588217621</v>
      </c>
      <c r="O131" s="1">
        <f t="shared" si="9"/>
        <v>-0.12146345417659532</v>
      </c>
      <c r="S131" s="1"/>
    </row>
    <row r="132" spans="1:19" x14ac:dyDescent="0.3">
      <c r="A132">
        <v>2001</v>
      </c>
      <c r="B132">
        <v>11</v>
      </c>
      <c r="C132" s="1">
        <v>12837.920494990294</v>
      </c>
      <c r="D132" s="1">
        <v>12849.356595266781</v>
      </c>
      <c r="E132" s="1">
        <v>113.90003137591326</v>
      </c>
      <c r="F132" s="1">
        <v>46234.267</v>
      </c>
      <c r="G132" s="1">
        <f t="shared" si="10"/>
        <v>1.945458024503386E-3</v>
      </c>
      <c r="H132" s="1">
        <f t="shared" si="11"/>
        <v>2.1515102624416766E-4</v>
      </c>
      <c r="I132" s="1">
        <v>2.5423</v>
      </c>
      <c r="J132" s="1">
        <v>177.4</v>
      </c>
      <c r="K132" s="1">
        <f t="shared" si="12"/>
        <v>3.5130613262170776E-2</v>
      </c>
      <c r="L132" s="1">
        <v>56848.690243553101</v>
      </c>
      <c r="M132" s="1">
        <f t="shared" si="13"/>
        <v>281.34746347598411</v>
      </c>
      <c r="N132" s="1">
        <f t="shared" si="14"/>
        <v>9.8839089316675164</v>
      </c>
      <c r="O132" s="1">
        <f t="shared" ref="O132:O195" si="15">N132-N131*K132/K131</f>
        <v>0.46087360884337691</v>
      </c>
      <c r="S132" s="1"/>
    </row>
    <row r="133" spans="1:19" x14ac:dyDescent="0.3">
      <c r="A133">
        <f>IF(B132&lt;12,A132,A132+1)</f>
        <v>2001</v>
      </c>
      <c r="B133">
        <f>IF(B132&lt;12,B132+1,1)</f>
        <v>12</v>
      </c>
      <c r="C133" s="1">
        <v>12860.802882893284</v>
      </c>
      <c r="D133" s="1">
        <v>12872.749028043583</v>
      </c>
      <c r="E133" s="1">
        <v>114.18693570557167</v>
      </c>
      <c r="F133" s="1">
        <v>53255.970999999998</v>
      </c>
      <c r="G133" s="1">
        <f t="shared" ref="G133:G196" si="16">F133/(E133*D133)-F132/(E132*D132)</f>
        <v>4.6403584069203765E-3</v>
      </c>
      <c r="H133" s="1">
        <f t="shared" ref="H133:H196" si="17">((F133-F132)/(E133*C133))-G133</f>
        <v>1.4107396432249709E-4</v>
      </c>
      <c r="I133" s="1">
        <v>2.3618999999999999</v>
      </c>
      <c r="J133" s="1">
        <v>176.7</v>
      </c>
      <c r="K133" s="1">
        <f t="shared" si="12"/>
        <v>3.245114117681816E-2</v>
      </c>
      <c r="L133" s="1">
        <v>55510.071440901411</v>
      </c>
      <c r="M133" s="1">
        <f t="shared" si="13"/>
        <v>275.11788128440941</v>
      </c>
      <c r="N133" s="1">
        <f t="shared" si="14"/>
        <v>8.9278892058274675</v>
      </c>
      <c r="O133" s="1">
        <f t="shared" si="15"/>
        <v>-0.20215705117138505</v>
      </c>
      <c r="S133" s="1"/>
    </row>
    <row r="134" spans="1:19" x14ac:dyDescent="0.3">
      <c r="A134">
        <f t="shared" ref="A134:A197" si="18">IF(B133&lt;12,A133,A133+1)</f>
        <v>2002</v>
      </c>
      <c r="B134">
        <f t="shared" ref="B134:B197" si="19">IF(B133&lt;12,B133+1,1)</f>
        <v>1</v>
      </c>
      <c r="C134" s="1">
        <v>12884.706269731576</v>
      </c>
      <c r="D134" s="1">
        <v>12896.472414523461</v>
      </c>
      <c r="E134" s="1">
        <v>114.47384003523008</v>
      </c>
      <c r="F134" s="1">
        <v>49722.830999999998</v>
      </c>
      <c r="G134" s="1">
        <f t="shared" si="16"/>
        <v>-2.5505119112051722E-3</v>
      </c>
      <c r="H134" s="1">
        <f t="shared" si="17"/>
        <v>1.5510072875484469E-4</v>
      </c>
      <c r="I134" s="1">
        <v>2.3771</v>
      </c>
      <c r="J134" s="1">
        <v>177.1</v>
      </c>
      <c r="K134" s="1">
        <f t="shared" si="12"/>
        <v>3.2673186426373242E-2</v>
      </c>
      <c r="L134" s="1">
        <v>55969.880212760552</v>
      </c>
      <c r="M134" s="1">
        <f t="shared" si="13"/>
        <v>276.0765789774137</v>
      </c>
      <c r="N134" s="1">
        <f t="shared" si="14"/>
        <v>9.0203015328843943</v>
      </c>
      <c r="O134" s="1">
        <f t="shared" si="15"/>
        <v>3.1323708450063492E-2</v>
      </c>
      <c r="S134" s="1"/>
    </row>
    <row r="135" spans="1:19" x14ac:dyDescent="0.3">
      <c r="A135">
        <f t="shared" si="18"/>
        <v>2002</v>
      </c>
      <c r="B135">
        <f t="shared" si="19"/>
        <v>2</v>
      </c>
      <c r="C135" s="1">
        <v>12908.249304004468</v>
      </c>
      <c r="D135" s="1">
        <v>12915.544382052549</v>
      </c>
      <c r="E135" s="1">
        <v>114.76074436488851</v>
      </c>
      <c r="F135" s="1">
        <v>47891.205999999998</v>
      </c>
      <c r="G135" s="1">
        <f t="shared" si="16"/>
        <v>-1.3695622167183077E-3</v>
      </c>
      <c r="H135" s="1">
        <f t="shared" si="17"/>
        <v>1.3311420217261864E-4</v>
      </c>
      <c r="I135" s="1">
        <v>2.4188000000000001</v>
      </c>
      <c r="J135" s="1">
        <v>177.8</v>
      </c>
      <c r="K135" s="1">
        <f t="shared" si="12"/>
        <v>3.3316883635535581E-2</v>
      </c>
      <c r="L135" s="1">
        <v>54590.757476498475</v>
      </c>
      <c r="M135" s="1">
        <f t="shared" si="13"/>
        <v>267.5432554708209</v>
      </c>
      <c r="N135" s="1">
        <f t="shared" si="14"/>
        <v>8.9137075099937082</v>
      </c>
      <c r="O135" s="1">
        <f t="shared" si="15"/>
        <v>-0.28430374629353317</v>
      </c>
      <c r="S135" s="1"/>
    </row>
    <row r="136" spans="1:19" x14ac:dyDescent="0.3">
      <c r="A136">
        <f t="shared" si="18"/>
        <v>2002</v>
      </c>
      <c r="B136">
        <f t="shared" si="19"/>
        <v>3</v>
      </c>
      <c r="C136" s="1">
        <v>12922.843582903224</v>
      </c>
      <c r="D136" s="1">
        <v>12967.899198306824</v>
      </c>
      <c r="E136" s="1">
        <v>115.04764869454692</v>
      </c>
      <c r="F136" s="1">
        <v>48854.684999999998</v>
      </c>
      <c r="G136" s="1">
        <f t="shared" si="16"/>
        <v>4.3509620060093457E-4</v>
      </c>
      <c r="H136" s="1">
        <f t="shared" si="17"/>
        <v>2.1295067092890201E-4</v>
      </c>
      <c r="I136" s="1">
        <v>2.3458000000000001</v>
      </c>
      <c r="J136" s="1">
        <v>178.8</v>
      </c>
      <c r="K136" s="1">
        <f t="shared" si="12"/>
        <v>3.2456404607024723E-2</v>
      </c>
      <c r="L136" s="1">
        <v>54922.32498784762</v>
      </c>
      <c r="M136" s="1">
        <f t="shared" si="13"/>
        <v>266.99532190555391</v>
      </c>
      <c r="N136" s="1">
        <f t="shared" si="14"/>
        <v>8.6657081959494686</v>
      </c>
      <c r="O136" s="1">
        <f t="shared" si="15"/>
        <v>-1.7783953492076066E-2</v>
      </c>
      <c r="S136" s="1"/>
    </row>
    <row r="137" spans="1:19" x14ac:dyDescent="0.3">
      <c r="A137">
        <f t="shared" si="18"/>
        <v>2002</v>
      </c>
      <c r="B137">
        <f t="shared" si="19"/>
        <v>4</v>
      </c>
      <c r="C137" s="1">
        <v>13013.111900536274</v>
      </c>
      <c r="D137" s="1">
        <v>13084.894343655806</v>
      </c>
      <c r="E137" s="1">
        <v>115.33455302420533</v>
      </c>
      <c r="F137" s="1">
        <v>46745.595999999998</v>
      </c>
      <c r="G137" s="1">
        <f t="shared" si="16"/>
        <v>-1.7710635573824109E-3</v>
      </c>
      <c r="H137" s="1">
        <f t="shared" si="17"/>
        <v>3.6581125529574609E-4</v>
      </c>
      <c r="I137" s="1">
        <v>2.3195999999999999</v>
      </c>
      <c r="J137" s="1">
        <v>179.8</v>
      </c>
      <c r="K137" s="1">
        <f t="shared" si="12"/>
        <v>3.2049526906996986E-2</v>
      </c>
      <c r="L137" s="1">
        <v>55623.886038414814</v>
      </c>
      <c r="M137" s="1">
        <f t="shared" si="13"/>
        <v>268.23299717570916</v>
      </c>
      <c r="N137" s="1">
        <f t="shared" si="14"/>
        <v>8.5967406603273364</v>
      </c>
      <c r="O137" s="1">
        <f t="shared" si="15"/>
        <v>3.9666906872964702E-2</v>
      </c>
      <c r="S137" s="1"/>
    </row>
    <row r="138" spans="1:19" x14ac:dyDescent="0.3">
      <c r="A138">
        <f t="shared" si="18"/>
        <v>2002</v>
      </c>
      <c r="B138">
        <f t="shared" si="19"/>
        <v>5</v>
      </c>
      <c r="C138" s="1">
        <v>13157.072750414134</v>
      </c>
      <c r="D138" s="1">
        <v>13270.75333970256</v>
      </c>
      <c r="E138" s="1">
        <v>115.62145735386376</v>
      </c>
      <c r="F138" s="1">
        <v>51513.188000000002</v>
      </c>
      <c r="G138" s="1">
        <f t="shared" si="16"/>
        <v>2.597575677997347E-3</v>
      </c>
      <c r="H138" s="1">
        <f t="shared" si="17"/>
        <v>5.3644146077613157E-4</v>
      </c>
      <c r="I138" s="1">
        <v>2.4796</v>
      </c>
      <c r="J138" s="1">
        <v>179.8</v>
      </c>
      <c r="K138" s="1">
        <f t="shared" si="12"/>
        <v>3.3885354930941379E-2</v>
      </c>
      <c r="L138" s="1">
        <v>55796.032785702984</v>
      </c>
      <c r="M138" s="1">
        <f t="shared" si="13"/>
        <v>268.39547787467103</v>
      </c>
      <c r="N138" s="1">
        <f t="shared" si="14"/>
        <v>9.0946760296428515</v>
      </c>
      <c r="O138" s="1">
        <f t="shared" si="15"/>
        <v>5.5057161537508392E-3</v>
      </c>
      <c r="S138" s="1"/>
    </row>
    <row r="139" spans="1:19" x14ac:dyDescent="0.3">
      <c r="A139">
        <f t="shared" si="18"/>
        <v>2002</v>
      </c>
      <c r="B139">
        <f t="shared" si="19"/>
        <v>6</v>
      </c>
      <c r="C139" s="1">
        <v>13385.416159356822</v>
      </c>
      <c r="D139" s="1">
        <v>13521.924324675865</v>
      </c>
      <c r="E139" s="1">
        <v>115.90836168352217</v>
      </c>
      <c r="F139" s="1">
        <v>50692.546000000002</v>
      </c>
      <c r="G139" s="1">
        <f t="shared" si="16"/>
        <v>-1.2287718047273646E-3</v>
      </c>
      <c r="H139" s="1">
        <f t="shared" si="17"/>
        <v>6.9983097191646183E-4</v>
      </c>
      <c r="I139" s="1">
        <v>2.7132000000000001</v>
      </c>
      <c r="J139" s="1">
        <v>179.9</v>
      </c>
      <c r="K139" s="1">
        <f t="shared" si="12"/>
        <v>3.6465409382045968E-2</v>
      </c>
      <c r="L139" s="1">
        <v>56269.416676985864</v>
      </c>
      <c r="M139" s="1">
        <f t="shared" si="13"/>
        <v>269.85252268373159</v>
      </c>
      <c r="N139" s="1">
        <f t="shared" si="14"/>
        <v>9.8402827124401178</v>
      </c>
      <c r="O139" s="1">
        <f t="shared" si="15"/>
        <v>5.3131735450378414E-2</v>
      </c>
      <c r="S139" s="1"/>
    </row>
    <row r="140" spans="1:19" x14ac:dyDescent="0.3">
      <c r="A140">
        <f t="shared" si="18"/>
        <v>2002</v>
      </c>
      <c r="B140">
        <f t="shared" si="19"/>
        <v>7</v>
      </c>
      <c r="C140" s="1">
        <v>13659.824637909989</v>
      </c>
      <c r="D140" s="1">
        <v>13820.349405325233</v>
      </c>
      <c r="E140" s="1">
        <v>116.19526601318059</v>
      </c>
      <c r="F140" s="1">
        <v>52432.527000000002</v>
      </c>
      <c r="G140" s="1">
        <f t="shared" si="16"/>
        <v>3.0697821930081998E-4</v>
      </c>
      <c r="H140" s="1">
        <f t="shared" si="17"/>
        <v>7.8927516579379393E-4</v>
      </c>
      <c r="I140" s="1">
        <v>2.9338000000000002</v>
      </c>
      <c r="J140" s="1">
        <v>180.1</v>
      </c>
      <c r="K140" s="1">
        <f t="shared" si="12"/>
        <v>3.8681124685422313E-2</v>
      </c>
      <c r="L140" s="1">
        <v>58849.691389953783</v>
      </c>
      <c r="M140" s="1">
        <f t="shared" si="13"/>
        <v>281.2173052810719</v>
      </c>
      <c r="N140" s="1">
        <f t="shared" si="14"/>
        <v>10.877801649275613</v>
      </c>
      <c r="O140" s="1">
        <f t="shared" si="15"/>
        <v>0.43960257267043801</v>
      </c>
      <c r="S140" s="1"/>
    </row>
    <row r="141" spans="1:19" x14ac:dyDescent="0.3">
      <c r="A141">
        <f t="shared" si="18"/>
        <v>2002</v>
      </c>
      <c r="B141">
        <f t="shared" si="19"/>
        <v>8</v>
      </c>
      <c r="C141" s="1">
        <v>13982.760595270543</v>
      </c>
      <c r="D141" s="1">
        <v>14166.385726226154</v>
      </c>
      <c r="E141" s="1">
        <v>116.3056515158931</v>
      </c>
      <c r="F141" s="1">
        <v>54985.470999999998</v>
      </c>
      <c r="G141" s="1">
        <f t="shared" si="16"/>
        <v>7.2168547606658862E-4</v>
      </c>
      <c r="H141" s="1">
        <f t="shared" si="17"/>
        <v>8.4812617486557367E-4</v>
      </c>
      <c r="I141" s="1">
        <v>3.1093000000000002</v>
      </c>
      <c r="J141" s="1">
        <v>180.7</v>
      </c>
      <c r="K141" s="1">
        <f t="shared" si="12"/>
        <v>4.0181658419442393E-2</v>
      </c>
      <c r="L141" s="1">
        <v>63110.890167618563</v>
      </c>
      <c r="M141" s="1">
        <f t="shared" si="13"/>
        <v>300.29308725245488</v>
      </c>
      <c r="N141" s="1">
        <f t="shared" si="14"/>
        <v>12.066274257697954</v>
      </c>
      <c r="O141" s="1">
        <f t="shared" si="15"/>
        <v>0.76649655525786997</v>
      </c>
      <c r="S141" s="1"/>
    </row>
    <row r="142" spans="1:19" x14ac:dyDescent="0.3">
      <c r="A142">
        <f t="shared" si="18"/>
        <v>2002</v>
      </c>
      <c r="B142">
        <f t="shared" si="19"/>
        <v>9</v>
      </c>
      <c r="C142" s="1">
        <v>14352.422268611481</v>
      </c>
      <c r="D142" s="1">
        <v>14651.668477356101</v>
      </c>
      <c r="E142" s="1">
        <v>116.41603701860562</v>
      </c>
      <c r="F142" s="1">
        <v>60769.701000000001</v>
      </c>
      <c r="G142" s="1">
        <f t="shared" si="16"/>
        <v>2.2552040248411329E-3</v>
      </c>
      <c r="H142" s="1">
        <f t="shared" si="17"/>
        <v>1.2066403379194569E-3</v>
      </c>
      <c r="I142" s="1">
        <v>3.3412000000000002</v>
      </c>
      <c r="J142" s="1">
        <v>181</v>
      </c>
      <c r="K142" s="1">
        <f t="shared" si="12"/>
        <v>4.2136246320078972E-2</v>
      </c>
      <c r="L142" s="1">
        <v>65061.484972098187</v>
      </c>
      <c r="M142" s="1">
        <f t="shared" si="13"/>
        <v>308.76821379896512</v>
      </c>
      <c r="N142" s="1">
        <f t="shared" si="14"/>
        <v>13.010333512444001</v>
      </c>
      <c r="O142" s="1">
        <f t="shared" si="15"/>
        <v>0.35711001975759515</v>
      </c>
      <c r="S142" s="1"/>
    </row>
    <row r="143" spans="1:19" x14ac:dyDescent="0.3">
      <c r="A143">
        <f t="shared" si="18"/>
        <v>2002</v>
      </c>
      <c r="B143">
        <f t="shared" si="19"/>
        <v>10</v>
      </c>
      <c r="C143" s="1">
        <v>14957.153932115931</v>
      </c>
      <c r="D143" s="1">
        <v>15387.529280833016</v>
      </c>
      <c r="E143" s="1">
        <v>116.52642252131814</v>
      </c>
      <c r="F143" s="1">
        <v>60640.131000000001</v>
      </c>
      <c r="G143" s="1">
        <f t="shared" si="16"/>
        <v>-1.8081801170695203E-3</v>
      </c>
      <c r="H143" s="1">
        <f t="shared" si="17"/>
        <v>1.7338386577284543E-3</v>
      </c>
      <c r="I143" s="1">
        <v>3.8050999999999999</v>
      </c>
      <c r="J143" s="1">
        <v>181.3</v>
      </c>
      <c r="K143" s="1">
        <f t="shared" si="12"/>
        <v>4.6122720480848027E-2</v>
      </c>
      <c r="L143" s="1">
        <v>67224.354319561782</v>
      </c>
      <c r="M143" s="1">
        <f t="shared" si="13"/>
        <v>318.20311156569926</v>
      </c>
      <c r="N143" s="1">
        <f t="shared" si="14"/>
        <v>14.676393170880846</v>
      </c>
      <c r="O143" s="1">
        <f t="shared" si="15"/>
        <v>0.435163152460456</v>
      </c>
      <c r="S143" s="1"/>
    </row>
    <row r="144" spans="1:19" x14ac:dyDescent="0.3">
      <c r="A144">
        <f t="shared" si="18"/>
        <v>2002</v>
      </c>
      <c r="B144">
        <f t="shared" si="19"/>
        <v>11</v>
      </c>
      <c r="C144" s="1">
        <v>15830.288198083525</v>
      </c>
      <c r="D144" s="1">
        <v>16042.435619655434</v>
      </c>
      <c r="E144" s="1">
        <v>116.63680802403066</v>
      </c>
      <c r="F144" s="1">
        <v>60558.938999999998</v>
      </c>
      <c r="G144" s="1">
        <f t="shared" si="16"/>
        <v>-1.4547169470462348E-3</v>
      </c>
      <c r="H144" s="1">
        <f t="shared" si="17"/>
        <v>1.4107436740370416E-3</v>
      </c>
      <c r="I144" s="1">
        <v>3.5756000000000001</v>
      </c>
      <c r="J144" s="1">
        <v>181.3</v>
      </c>
      <c r="K144" s="1">
        <f t="shared" si="12"/>
        <v>4.0950377648745553E-2</v>
      </c>
      <c r="L144" s="1">
        <v>67162.727506861411</v>
      </c>
      <c r="M144" s="1">
        <f t="shared" si="13"/>
        <v>317.61053161845217</v>
      </c>
      <c r="N144" s="1">
        <f t="shared" si="14"/>
        <v>13.006271214994456</v>
      </c>
      <c r="O144" s="1">
        <f t="shared" si="15"/>
        <v>-2.426637262684217E-2</v>
      </c>
      <c r="S144" s="1"/>
    </row>
    <row r="145" spans="1:19" x14ac:dyDescent="0.3">
      <c r="A145">
        <f t="shared" si="18"/>
        <v>2002</v>
      </c>
      <c r="B145">
        <f t="shared" si="19"/>
        <v>12</v>
      </c>
      <c r="C145" s="1">
        <v>16257.426105605984</v>
      </c>
      <c r="D145" s="1">
        <v>16433.228504598301</v>
      </c>
      <c r="E145" s="1">
        <v>116.74719352674317</v>
      </c>
      <c r="F145" s="1">
        <v>73302.271999999997</v>
      </c>
      <c r="G145" s="1">
        <f t="shared" si="16"/>
        <v>5.8426981925671501E-3</v>
      </c>
      <c r="H145" s="1">
        <f t="shared" si="17"/>
        <v>8.7135525014871325E-4</v>
      </c>
      <c r="I145" s="1">
        <v>3.6251000000000002</v>
      </c>
      <c r="J145" s="1">
        <v>180.9</v>
      </c>
      <c r="K145" s="1">
        <f t="shared" si="12"/>
        <v>4.033729483007583E-2</v>
      </c>
      <c r="L145" s="1">
        <v>67227.577058045106</v>
      </c>
      <c r="M145" s="1">
        <f t="shared" si="13"/>
        <v>318.3189128568705</v>
      </c>
      <c r="N145" s="1">
        <f t="shared" si="14"/>
        <v>12.840123837896801</v>
      </c>
      <c r="O145" s="1">
        <f t="shared" si="15"/>
        <v>2.8574182866174525E-2</v>
      </c>
      <c r="S145" s="1"/>
    </row>
    <row r="146" spans="1:19" x14ac:dyDescent="0.3">
      <c r="A146">
        <f t="shared" si="18"/>
        <v>2003</v>
      </c>
      <c r="B146">
        <f t="shared" si="19"/>
        <v>1</v>
      </c>
      <c r="C146" s="1">
        <v>16610.931972264756</v>
      </c>
      <c r="D146" s="1">
        <v>16742.718642515243</v>
      </c>
      <c r="E146" s="1">
        <v>116.85757902945572</v>
      </c>
      <c r="F146" s="1">
        <v>64370.256999999998</v>
      </c>
      <c r="G146" s="1">
        <f t="shared" si="16"/>
        <v>-5.3069624102407981E-3</v>
      </c>
      <c r="H146" s="1">
        <f t="shared" si="17"/>
        <v>7.0547159577987167E-4</v>
      </c>
      <c r="I146" s="1">
        <v>3.4376000000000002</v>
      </c>
      <c r="J146" s="1">
        <v>181.7</v>
      </c>
      <c r="K146" s="1">
        <f t="shared" si="12"/>
        <v>3.7602460900021353E-2</v>
      </c>
      <c r="L146" s="1">
        <v>66183.43522766298</v>
      </c>
      <c r="M146" s="1">
        <f t="shared" si="13"/>
        <v>311.70049598157448</v>
      </c>
      <c r="N146" s="1">
        <f t="shared" si="14"/>
        <v>11.720705712664417</v>
      </c>
      <c r="O146" s="1">
        <f t="shared" si="15"/>
        <v>-0.2488687617733607</v>
      </c>
      <c r="S146" s="1"/>
    </row>
    <row r="147" spans="1:19" x14ac:dyDescent="0.3">
      <c r="A147">
        <f t="shared" si="18"/>
        <v>2003</v>
      </c>
      <c r="B147">
        <f t="shared" si="19"/>
        <v>2</v>
      </c>
      <c r="C147" s="1">
        <v>16875.550872791184</v>
      </c>
      <c r="D147" s="1">
        <v>17014.793214924222</v>
      </c>
      <c r="E147" s="1">
        <v>116.96796453216824</v>
      </c>
      <c r="F147" s="1">
        <v>67494.433000000005</v>
      </c>
      <c r="G147" s="1">
        <f t="shared" si="16"/>
        <v>1.0131442990453307E-3</v>
      </c>
      <c r="H147" s="1">
        <f t="shared" si="17"/>
        <v>5.6959942778669133E-4</v>
      </c>
      <c r="I147" s="1">
        <v>3.59</v>
      </c>
      <c r="J147" s="1">
        <v>183.1</v>
      </c>
      <c r="K147" s="1">
        <f t="shared" si="12"/>
        <v>3.8951558082754252E-2</v>
      </c>
      <c r="L147" s="1">
        <v>67581.517638077523</v>
      </c>
      <c r="M147" s="1">
        <f t="shared" si="13"/>
        <v>315.55325438386194</v>
      </c>
      <c r="N147" s="1">
        <f t="shared" si="14"/>
        <v>12.291290916335127</v>
      </c>
      <c r="O147" s="1">
        <f t="shared" si="15"/>
        <v>0.15007094268552024</v>
      </c>
      <c r="S147" s="1"/>
    </row>
    <row r="148" spans="1:19" x14ac:dyDescent="0.3">
      <c r="A148">
        <f t="shared" si="18"/>
        <v>2003</v>
      </c>
      <c r="B148">
        <f t="shared" si="19"/>
        <v>3</v>
      </c>
      <c r="C148" s="1">
        <v>17155.184463542671</v>
      </c>
      <c r="D148" s="1">
        <v>17190.43277367975</v>
      </c>
      <c r="E148" s="1">
        <v>117.07835003488077</v>
      </c>
      <c r="F148" s="1">
        <v>66032.455000000002</v>
      </c>
      <c r="G148" s="1">
        <f t="shared" si="16"/>
        <v>-1.1045562126335284E-3</v>
      </c>
      <c r="H148" s="1">
        <f t="shared" si="17"/>
        <v>3.7666101888965723E-4</v>
      </c>
      <c r="I148" s="1">
        <v>3.4460999999999999</v>
      </c>
      <c r="J148" s="1">
        <v>184.2</v>
      </c>
      <c r="K148" s="1">
        <f t="shared" si="12"/>
        <v>3.7001736783943327E-2</v>
      </c>
      <c r="L148" s="1">
        <v>66878.481263170775</v>
      </c>
      <c r="M148" s="1">
        <f t="shared" si="13"/>
        <v>310.1131504046154</v>
      </c>
      <c r="N148" s="1">
        <f t="shared" si="14"/>
        <v>11.474725164511007</v>
      </c>
      <c r="O148" s="1">
        <f t="shared" si="15"/>
        <v>-0.20129329551736319</v>
      </c>
      <c r="S148" s="1"/>
    </row>
    <row r="149" spans="1:19" x14ac:dyDescent="0.3">
      <c r="A149">
        <f t="shared" si="18"/>
        <v>2003</v>
      </c>
      <c r="B149">
        <f t="shared" si="19"/>
        <v>4</v>
      </c>
      <c r="C149" s="1">
        <v>17225.753507600446</v>
      </c>
      <c r="D149" s="1">
        <v>17168.150933111163</v>
      </c>
      <c r="E149" s="1">
        <v>117.18873553759329</v>
      </c>
      <c r="F149" s="1">
        <v>68228.788</v>
      </c>
      <c r="G149" s="1">
        <f t="shared" si="16"/>
        <v>1.1033005744297761E-3</v>
      </c>
      <c r="H149" s="1">
        <f t="shared" si="17"/>
        <v>-1.5287559979844509E-5</v>
      </c>
      <c r="I149" s="1">
        <v>3.1179000000000001</v>
      </c>
      <c r="J149" s="1">
        <v>183.8</v>
      </c>
      <c r="K149" s="1">
        <f t="shared" si="12"/>
        <v>3.3268212026089129E-2</v>
      </c>
      <c r="L149" s="1">
        <v>67328.776811241682</v>
      </c>
      <c r="M149" s="1">
        <f t="shared" si="13"/>
        <v>312.58587486953877</v>
      </c>
      <c r="N149" s="1">
        <f t="shared" si="14"/>
        <v>10.399173161520382</v>
      </c>
      <c r="O149" s="1">
        <f t="shared" si="15"/>
        <v>8.2263121781169346E-2</v>
      </c>
      <c r="S149" s="1"/>
    </row>
    <row r="150" spans="1:19" x14ac:dyDescent="0.3">
      <c r="A150">
        <f t="shared" si="18"/>
        <v>2003</v>
      </c>
      <c r="B150">
        <f t="shared" si="19"/>
        <v>5</v>
      </c>
      <c r="C150" s="1">
        <v>17110.740980476497</v>
      </c>
      <c r="D150" s="1">
        <v>17050.968199692685</v>
      </c>
      <c r="E150" s="1">
        <v>117.29912104030581</v>
      </c>
      <c r="F150" s="1">
        <v>65113.593999999997</v>
      </c>
      <c r="G150" s="1">
        <f t="shared" si="16"/>
        <v>-1.3566176524552123E-3</v>
      </c>
      <c r="H150" s="1">
        <f t="shared" si="17"/>
        <v>-1.9548886591260568E-4</v>
      </c>
      <c r="I150" s="1">
        <v>2.9548999999999999</v>
      </c>
      <c r="J150" s="1">
        <v>183.5</v>
      </c>
      <c r="K150" s="1">
        <f t="shared" si="12"/>
        <v>3.168910981813601E-2</v>
      </c>
      <c r="L150" s="1">
        <v>67347.705837822723</v>
      </c>
      <c r="M150" s="1">
        <f t="shared" si="13"/>
        <v>312.89021371245656</v>
      </c>
      <c r="N150" s="1">
        <f t="shared" si="14"/>
        <v>9.9152123433540815</v>
      </c>
      <c r="O150" s="1">
        <f t="shared" si="15"/>
        <v>9.6442270151460008E-3</v>
      </c>
      <c r="S150" s="1"/>
    </row>
    <row r="151" spans="1:19" x14ac:dyDescent="0.3">
      <c r="A151">
        <f t="shared" si="18"/>
        <v>2003</v>
      </c>
      <c r="B151">
        <f t="shared" si="19"/>
        <v>6</v>
      </c>
      <c r="C151" s="1">
        <v>16991.404222567737</v>
      </c>
      <c r="D151" s="1">
        <v>16974.459202612717</v>
      </c>
      <c r="E151" s="1">
        <v>117.40950654301834</v>
      </c>
      <c r="F151" s="1">
        <v>63837.940999999999</v>
      </c>
      <c r="G151" s="1">
        <f t="shared" si="16"/>
        <v>-5.2408611567660024E-4</v>
      </c>
      <c r="H151" s="1">
        <f t="shared" si="17"/>
        <v>-1.1535420853122204E-4</v>
      </c>
      <c r="I151" s="1">
        <v>2.8824000000000001</v>
      </c>
      <c r="J151" s="1">
        <v>183.7</v>
      </c>
      <c r="K151" s="1">
        <f t="shared" si="12"/>
        <v>3.116263217943635E-2</v>
      </c>
      <c r="L151" s="1">
        <v>67367.606052317555</v>
      </c>
      <c r="M151" s="1">
        <f t="shared" si="13"/>
        <v>312.34797567948715</v>
      </c>
      <c r="N151" s="1">
        <f t="shared" si="14"/>
        <v>9.7335850780913891</v>
      </c>
      <c r="O151" s="1">
        <f t="shared" si="15"/>
        <v>-1.689756437512635E-2</v>
      </c>
      <c r="S151" s="1"/>
    </row>
    <row r="152" spans="1:19" x14ac:dyDescent="0.3">
      <c r="A152">
        <f t="shared" si="18"/>
        <v>2003</v>
      </c>
      <c r="B152">
        <f t="shared" si="19"/>
        <v>7</v>
      </c>
      <c r="C152" s="1">
        <v>16957.531081420006</v>
      </c>
      <c r="D152" s="1">
        <v>17010.180939670772</v>
      </c>
      <c r="E152" s="1">
        <v>117.51989204573086</v>
      </c>
      <c r="F152" s="1">
        <v>67841.206000000006</v>
      </c>
      <c r="G152" s="1">
        <f t="shared" si="16"/>
        <v>1.9053080194300284E-3</v>
      </c>
      <c r="H152" s="1">
        <f t="shared" si="17"/>
        <v>1.0350879086249267E-4</v>
      </c>
      <c r="I152" s="1">
        <v>2.879</v>
      </c>
      <c r="J152" s="1">
        <v>183.9</v>
      </c>
      <c r="K152" s="1">
        <f t="shared" si="12"/>
        <v>3.1222003808095904E-2</v>
      </c>
      <c r="L152" s="1">
        <v>67413.234161980406</v>
      </c>
      <c r="M152" s="1">
        <f t="shared" si="13"/>
        <v>311.92634034345292</v>
      </c>
      <c r="N152" s="1">
        <f t="shared" si="14"/>
        <v>9.7389653860487062</v>
      </c>
      <c r="O152" s="1">
        <f t="shared" si="15"/>
        <v>-1.3164300067289858E-2</v>
      </c>
      <c r="S152" s="1"/>
    </row>
    <row r="153" spans="1:19" x14ac:dyDescent="0.3">
      <c r="A153">
        <f t="shared" si="18"/>
        <v>2003</v>
      </c>
      <c r="B153">
        <f t="shared" si="19"/>
        <v>8</v>
      </c>
      <c r="C153" s="1">
        <v>17062.994265560817</v>
      </c>
      <c r="D153" s="1">
        <v>17152.128888567895</v>
      </c>
      <c r="E153" s="1">
        <v>118.08398752755038</v>
      </c>
      <c r="F153" s="1">
        <v>58430.02</v>
      </c>
      <c r="G153" s="1">
        <f t="shared" si="16"/>
        <v>-5.0882343725804115E-3</v>
      </c>
      <c r="H153" s="1">
        <f t="shared" si="17"/>
        <v>4.1736091393086965E-4</v>
      </c>
      <c r="I153" s="1">
        <v>3.0017</v>
      </c>
      <c r="J153" s="1">
        <v>184.6</v>
      </c>
      <c r="K153" s="1">
        <f t="shared" si="12"/>
        <v>3.2474594515828827E-2</v>
      </c>
      <c r="L153" s="1">
        <v>67759.903520895998</v>
      </c>
      <c r="M153" s="1">
        <f t="shared" si="13"/>
        <v>310.84942763231072</v>
      </c>
      <c r="N153" s="1">
        <f t="shared" si="14"/>
        <v>10.094709117836768</v>
      </c>
      <c r="O153" s="1">
        <f t="shared" si="15"/>
        <v>-3.4972303623284517E-2</v>
      </c>
      <c r="S153" s="1"/>
    </row>
    <row r="154" spans="1:19" x14ac:dyDescent="0.3">
      <c r="A154">
        <f t="shared" si="18"/>
        <v>2003</v>
      </c>
      <c r="B154">
        <f t="shared" si="19"/>
        <v>9</v>
      </c>
      <c r="C154" s="1">
        <v>17241.729137999911</v>
      </c>
      <c r="D154" s="1">
        <v>17279.404876304019</v>
      </c>
      <c r="E154" s="1">
        <v>118.64808300936988</v>
      </c>
      <c r="F154" s="1">
        <v>56110.108999999997</v>
      </c>
      <c r="G154" s="1">
        <f t="shared" si="16"/>
        <v>-1.4802110725234616E-3</v>
      </c>
      <c r="H154" s="1">
        <f t="shared" si="17"/>
        <v>3.4616739879156843E-4</v>
      </c>
      <c r="I154" s="1">
        <v>2.9220000000000002</v>
      </c>
      <c r="J154" s="1">
        <v>185.2</v>
      </c>
      <c r="K154" s="1">
        <f t="shared" si="12"/>
        <v>3.1386318371474861E-2</v>
      </c>
      <c r="L154" s="1">
        <v>67942.428577999439</v>
      </c>
      <c r="M154" s="1">
        <f t="shared" si="13"/>
        <v>309.1999097119691</v>
      </c>
      <c r="N154" s="1">
        <f t="shared" si="14"/>
        <v>9.7046468066511444</v>
      </c>
      <c r="O154" s="1">
        <f t="shared" si="15"/>
        <v>-5.1772294607294711E-2</v>
      </c>
      <c r="S154" s="1"/>
    </row>
    <row r="155" spans="1:19" x14ac:dyDescent="0.3">
      <c r="A155">
        <f t="shared" si="18"/>
        <v>2003</v>
      </c>
      <c r="B155">
        <f t="shared" si="19"/>
        <v>10</v>
      </c>
      <c r="C155" s="1">
        <v>17317.162941690603</v>
      </c>
      <c r="D155" s="1">
        <v>17358.583978466064</v>
      </c>
      <c r="E155" s="1">
        <v>119.21217849118939</v>
      </c>
      <c r="F155" s="1">
        <v>57710.438000000002</v>
      </c>
      <c r="G155" s="1">
        <f t="shared" si="16"/>
        <v>5.1959519405642487E-4</v>
      </c>
      <c r="H155" s="1">
        <f t="shared" si="17"/>
        <v>2.5560149217103976E-4</v>
      </c>
      <c r="I155" s="1">
        <v>2.8607</v>
      </c>
      <c r="J155" s="1">
        <v>185</v>
      </c>
      <c r="K155" s="1">
        <f t="shared" si="12"/>
        <v>3.0560981714036671E-2</v>
      </c>
      <c r="L155" s="1">
        <v>67574.751784405787</v>
      </c>
      <c r="M155" s="1">
        <f t="shared" si="13"/>
        <v>306.40236021804725</v>
      </c>
      <c r="N155" s="1">
        <f t="shared" si="14"/>
        <v>9.3639569277614196</v>
      </c>
      <c r="O155" s="1">
        <f t="shared" si="15"/>
        <v>-8.5495858927858492E-2</v>
      </c>
      <c r="S155" s="1"/>
    </row>
    <row r="156" spans="1:19" x14ac:dyDescent="0.3">
      <c r="A156">
        <f t="shared" si="18"/>
        <v>2003</v>
      </c>
      <c r="B156">
        <f t="shared" si="19"/>
        <v>11</v>
      </c>
      <c r="C156" s="1">
        <v>17400.104090493824</v>
      </c>
      <c r="D156" s="1">
        <v>17452.396752236938</v>
      </c>
      <c r="E156" s="1">
        <v>119.77627397300891</v>
      </c>
      <c r="F156" s="1">
        <v>62417.366999999998</v>
      </c>
      <c r="G156" s="1">
        <f t="shared" si="16"/>
        <v>1.9711626313301221E-3</v>
      </c>
      <c r="H156" s="1">
        <f t="shared" si="17"/>
        <v>2.8731088507784287E-4</v>
      </c>
      <c r="I156" s="1">
        <v>2.9129999999999998</v>
      </c>
      <c r="J156" s="1">
        <v>184.5</v>
      </c>
      <c r="K156" s="1">
        <f t="shared" si="12"/>
        <v>3.0887660051046678E-2</v>
      </c>
      <c r="L156" s="1">
        <v>67678.55227722878</v>
      </c>
      <c r="M156" s="1">
        <f t="shared" si="13"/>
        <v>306.25549567475878</v>
      </c>
      <c r="N156" s="1">
        <f t="shared" si="14"/>
        <v>9.4595156391667459</v>
      </c>
      <c r="O156" s="1">
        <f t="shared" si="15"/>
        <v>-4.536302086647126E-3</v>
      </c>
      <c r="S156" s="1"/>
    </row>
    <row r="157" spans="1:19" x14ac:dyDescent="0.3">
      <c r="A157">
        <f t="shared" si="18"/>
        <v>2003</v>
      </c>
      <c r="B157">
        <f t="shared" si="19"/>
        <v>12</v>
      </c>
      <c r="C157" s="1">
        <v>17504.846569503832</v>
      </c>
      <c r="D157" s="1">
        <v>17574.705657021579</v>
      </c>
      <c r="E157" s="1">
        <v>120.34036945482841</v>
      </c>
      <c r="F157" s="1">
        <v>73219.135999999999</v>
      </c>
      <c r="G157" s="1">
        <f t="shared" si="16"/>
        <v>4.7605550909448312E-3</v>
      </c>
      <c r="H157" s="1">
        <f t="shared" si="17"/>
        <v>3.6717593754788738E-4</v>
      </c>
      <c r="I157" s="1">
        <v>2.9245000000000001</v>
      </c>
      <c r="J157" s="1">
        <v>184.3</v>
      </c>
      <c r="K157" s="1">
        <f t="shared" si="12"/>
        <v>3.0790635488287938E-2</v>
      </c>
      <c r="L157" s="1">
        <v>67391.794577513778</v>
      </c>
      <c r="M157" s="1">
        <f t="shared" si="13"/>
        <v>303.85776959477346</v>
      </c>
      <c r="N157" s="1">
        <f t="shared" si="14"/>
        <v>9.3559738238768517</v>
      </c>
      <c r="O157" s="1">
        <f t="shared" si="15"/>
        <v>-7.3827509729589735E-2</v>
      </c>
      <c r="S157" s="1"/>
    </row>
    <row r="158" spans="1:19" x14ac:dyDescent="0.3">
      <c r="A158">
        <f t="shared" si="18"/>
        <v>2004</v>
      </c>
      <c r="B158">
        <f t="shared" si="19"/>
        <v>1</v>
      </c>
      <c r="C158" s="1">
        <v>17644.843541162278</v>
      </c>
      <c r="D158" s="1">
        <v>17740.169560395447</v>
      </c>
      <c r="E158" s="1">
        <v>120.90446493664791</v>
      </c>
      <c r="F158" s="1">
        <v>68899.767999999996</v>
      </c>
      <c r="G158" s="1">
        <f t="shared" si="16"/>
        <v>-2.4967362976067234E-3</v>
      </c>
      <c r="H158" s="1">
        <f t="shared" si="17"/>
        <v>4.7203922331936913E-4</v>
      </c>
      <c r="I158" s="1">
        <v>2.851</v>
      </c>
      <c r="J158" s="1">
        <v>185.2</v>
      </c>
      <c r="K158" s="1">
        <f t="shared" si="12"/>
        <v>2.9924051112624368E-2</v>
      </c>
      <c r="L158" s="1">
        <v>64073.857892299267</v>
      </c>
      <c r="M158" s="1">
        <f t="shared" si="13"/>
        <v>286.15250487838108</v>
      </c>
      <c r="N158" s="1">
        <f t="shared" si="14"/>
        <v>8.56284218198617</v>
      </c>
      <c r="O158" s="1">
        <f t="shared" si="15"/>
        <v>-0.52981324633587157</v>
      </c>
      <c r="S158" s="1"/>
    </row>
    <row r="159" spans="1:19" x14ac:dyDescent="0.3">
      <c r="A159">
        <f t="shared" si="18"/>
        <v>2004</v>
      </c>
      <c r="B159">
        <f t="shared" si="19"/>
        <v>2</v>
      </c>
      <c r="C159" s="1">
        <v>17836.010577107718</v>
      </c>
      <c r="D159" s="1">
        <v>17918.998894774206</v>
      </c>
      <c r="E159" s="1">
        <v>121.4685604184674</v>
      </c>
      <c r="F159" s="1">
        <v>68868.993000000002</v>
      </c>
      <c r="G159" s="1">
        <f t="shared" si="16"/>
        <v>-4.8241343758217287E-4</v>
      </c>
      <c r="H159" s="1">
        <f t="shared" si="17"/>
        <v>4.6820859399749481E-4</v>
      </c>
      <c r="I159" s="1">
        <v>2.9295</v>
      </c>
      <c r="J159" s="1">
        <v>186.2</v>
      </c>
      <c r="K159" s="1">
        <f t="shared" si="12"/>
        <v>3.058267417154973E-2</v>
      </c>
      <c r="L159" s="1">
        <v>63982.230804657636</v>
      </c>
      <c r="M159" s="1">
        <f t="shared" si="13"/>
        <v>282.88884141176794</v>
      </c>
      <c r="N159" s="1">
        <f t="shared" si="14"/>
        <v>8.6514972636633036</v>
      </c>
      <c r="O159" s="1">
        <f t="shared" si="15"/>
        <v>-9.9811556405020596E-2</v>
      </c>
      <c r="S159" s="1"/>
    </row>
    <row r="160" spans="1:19" x14ac:dyDescent="0.3">
      <c r="A160">
        <f t="shared" si="18"/>
        <v>2004</v>
      </c>
      <c r="B160">
        <f t="shared" si="19"/>
        <v>3</v>
      </c>
      <c r="C160" s="1">
        <v>18002.373344801366</v>
      </c>
      <c r="D160" s="1">
        <v>18105.320004302423</v>
      </c>
      <c r="E160" s="1">
        <v>122.03265590028691</v>
      </c>
      <c r="F160" s="1">
        <v>63122.627999999997</v>
      </c>
      <c r="G160" s="1">
        <f t="shared" si="16"/>
        <v>-3.0711908997119557E-3</v>
      </c>
      <c r="H160" s="1">
        <f t="shared" si="17"/>
        <v>4.5549422183308128E-4</v>
      </c>
      <c r="I160" s="1">
        <v>2.9047000000000001</v>
      </c>
      <c r="J160" s="1">
        <v>187.4</v>
      </c>
      <c r="K160" s="1">
        <f t="shared" si="12"/>
        <v>3.0237167598637319E-2</v>
      </c>
      <c r="L160" s="1">
        <v>63342.569876174122</v>
      </c>
      <c r="M160" s="1">
        <f t="shared" si="13"/>
        <v>276.98103217639078</v>
      </c>
      <c r="N160" s="1">
        <f t="shared" si="14"/>
        <v>8.3751218915610846</v>
      </c>
      <c r="O160" s="1">
        <f t="shared" si="15"/>
        <v>-0.17863541799087734</v>
      </c>
      <c r="S160" s="1"/>
    </row>
    <row r="161" spans="1:19" x14ac:dyDescent="0.3">
      <c r="A161">
        <f t="shared" si="18"/>
        <v>2004</v>
      </c>
      <c r="B161">
        <f t="shared" si="19"/>
        <v>4</v>
      </c>
      <c r="C161" s="1">
        <v>18208.855364776369</v>
      </c>
      <c r="D161" s="1">
        <v>18341.462717443588</v>
      </c>
      <c r="E161" s="1">
        <v>122.59675138210643</v>
      </c>
      <c r="F161" s="1">
        <v>65612.982999999993</v>
      </c>
      <c r="G161" s="1">
        <f t="shared" si="16"/>
        <v>6.099225569587037E-4</v>
      </c>
      <c r="H161" s="1">
        <f t="shared" si="17"/>
        <v>5.0565469964603156E-4</v>
      </c>
      <c r="I161" s="1">
        <v>2.9051999999999998</v>
      </c>
      <c r="J161" s="1">
        <v>188</v>
      </c>
      <c r="K161" s="1">
        <f t="shared" si="12"/>
        <v>2.9995163839707274E-2</v>
      </c>
      <c r="L161" s="1">
        <v>59338.354531284844</v>
      </c>
      <c r="M161" s="1">
        <f t="shared" si="13"/>
        <v>257.45343316270146</v>
      </c>
      <c r="N161" s="1">
        <f t="shared" si="14"/>
        <v>7.7223579088103564</v>
      </c>
      <c r="O161" s="1">
        <f t="shared" si="15"/>
        <v>-0.5857335318117185</v>
      </c>
      <c r="S161" s="1"/>
    </row>
    <row r="162" spans="1:19" x14ac:dyDescent="0.3">
      <c r="A162">
        <f t="shared" si="18"/>
        <v>2004</v>
      </c>
      <c r="B162">
        <f t="shared" si="19"/>
        <v>5</v>
      </c>
      <c r="C162" s="1">
        <v>18475.035793086201</v>
      </c>
      <c r="D162" s="1">
        <v>18593.571875107926</v>
      </c>
      <c r="E162" s="1">
        <v>123.16084686392594</v>
      </c>
      <c r="F162" s="1">
        <v>66822.153000000006</v>
      </c>
      <c r="G162" s="1">
        <f t="shared" si="16"/>
        <v>5.4542704467849812E-7</v>
      </c>
      <c r="H162" s="1">
        <f t="shared" si="17"/>
        <v>5.3086418877304866E-4</v>
      </c>
      <c r="I162" s="1">
        <v>3.0996000000000001</v>
      </c>
      <c r="J162" s="1">
        <v>189.1</v>
      </c>
      <c r="K162" s="1">
        <f t="shared" si="12"/>
        <v>3.1725749631258925E-2</v>
      </c>
      <c r="L162" s="1">
        <v>59865.922523528563</v>
      </c>
      <c r="M162" s="1">
        <f t="shared" si="13"/>
        <v>257.04874270944561</v>
      </c>
      <c r="N162" s="1">
        <f t="shared" si="14"/>
        <v>8.1550640542297632</v>
      </c>
      <c r="O162" s="1">
        <f t="shared" si="15"/>
        <v>-1.2839107998157573E-2</v>
      </c>
      <c r="S162" s="1"/>
    </row>
    <row r="163" spans="1:19" x14ac:dyDescent="0.3">
      <c r="A163">
        <f t="shared" si="18"/>
        <v>2004</v>
      </c>
      <c r="B163">
        <f t="shared" si="19"/>
        <v>6</v>
      </c>
      <c r="C163" s="1">
        <v>18712.868486251129</v>
      </c>
      <c r="D163" s="1">
        <v>18818.782669610206</v>
      </c>
      <c r="E163" s="1">
        <v>123.72494234574545</v>
      </c>
      <c r="F163" s="1">
        <v>67992.27</v>
      </c>
      <c r="G163" s="1">
        <f t="shared" si="16"/>
        <v>2.1897364924614721E-5</v>
      </c>
      <c r="H163" s="1">
        <f t="shared" si="17"/>
        <v>4.8349847586961581E-4</v>
      </c>
      <c r="I163" s="1">
        <v>3.1282999999999999</v>
      </c>
      <c r="J163" s="1">
        <v>189.7</v>
      </c>
      <c r="K163" s="1">
        <f t="shared" si="12"/>
        <v>3.1712856339262789E-2</v>
      </c>
      <c r="L163" s="1">
        <v>60329.838541917561</v>
      </c>
      <c r="M163" s="1">
        <f t="shared" si="13"/>
        <v>257.04405986867829</v>
      </c>
      <c r="N163" s="1">
        <f t="shared" si="14"/>
        <v>8.1516013434762584</v>
      </c>
      <c r="O163" s="1">
        <f t="shared" si="15"/>
        <v>-1.4850625651341431E-4</v>
      </c>
      <c r="S163" s="1"/>
    </row>
    <row r="164" spans="1:19" x14ac:dyDescent="0.3">
      <c r="A164">
        <f t="shared" si="18"/>
        <v>2004</v>
      </c>
      <c r="B164">
        <f t="shared" si="19"/>
        <v>7</v>
      </c>
      <c r="C164" s="1">
        <v>18925.296323555252</v>
      </c>
      <c r="D164" s="1">
        <v>19048.943772077309</v>
      </c>
      <c r="E164" s="1">
        <v>124.28903782756494</v>
      </c>
      <c r="F164" s="1">
        <v>73110.428</v>
      </c>
      <c r="G164" s="1">
        <f t="shared" si="16"/>
        <v>1.6780036540908622E-3</v>
      </c>
      <c r="H164" s="1">
        <f t="shared" si="17"/>
        <v>4.9789254953348013E-4</v>
      </c>
      <c r="I164" s="1">
        <v>3.036</v>
      </c>
      <c r="J164" s="1">
        <v>189.4</v>
      </c>
      <c r="K164" s="1">
        <f t="shared" si="12"/>
        <v>3.0383587668548522E-2</v>
      </c>
      <c r="L164" s="1">
        <v>60461.19723406517</v>
      </c>
      <c r="M164" s="1">
        <f t="shared" si="13"/>
        <v>256.84075746225443</v>
      </c>
      <c r="N164" s="1">
        <f t="shared" si="14"/>
        <v>7.8037436712108157</v>
      </c>
      <c r="O164" s="1">
        <f t="shared" si="15"/>
        <v>-6.1770564888066204E-3</v>
      </c>
      <c r="S164" s="1"/>
    </row>
    <row r="165" spans="1:19" x14ac:dyDescent="0.3">
      <c r="A165">
        <f t="shared" si="18"/>
        <v>2004</v>
      </c>
      <c r="B165">
        <f t="shared" si="19"/>
        <v>8</v>
      </c>
      <c r="C165" s="1">
        <v>19173.399064834121</v>
      </c>
      <c r="D165" s="1">
        <v>19219.708502744386</v>
      </c>
      <c r="E165" s="1">
        <v>124.62047526177179</v>
      </c>
      <c r="F165" s="1">
        <v>72201.284</v>
      </c>
      <c r="G165" s="1">
        <f t="shared" si="16"/>
        <v>-7.3533557518101408E-4</v>
      </c>
      <c r="H165" s="1">
        <f t="shared" si="17"/>
        <v>3.5484477352779303E-4</v>
      </c>
      <c r="I165" s="1">
        <v>3.0021</v>
      </c>
      <c r="J165" s="1">
        <v>189.5</v>
      </c>
      <c r="K165" s="1">
        <f t="shared" si="12"/>
        <v>2.9671209996531823E-2</v>
      </c>
      <c r="L165" s="1">
        <v>61149.987445656443</v>
      </c>
      <c r="M165" s="1">
        <f t="shared" si="13"/>
        <v>258.9391718722992</v>
      </c>
      <c r="N165" s="1">
        <f t="shared" si="14"/>
        <v>7.6830385449510361</v>
      </c>
      <c r="O165" s="1">
        <f t="shared" si="15"/>
        <v>6.226249462018707E-2</v>
      </c>
      <c r="S165" s="1"/>
    </row>
    <row r="166" spans="1:19" x14ac:dyDescent="0.3">
      <c r="A166">
        <f t="shared" si="18"/>
        <v>2004</v>
      </c>
      <c r="B166">
        <f t="shared" si="19"/>
        <v>9</v>
      </c>
      <c r="C166" s="1">
        <v>19266.12979166408</v>
      </c>
      <c r="D166" s="1">
        <v>19317.232083019775</v>
      </c>
      <c r="E166" s="1">
        <v>124.95191269597863</v>
      </c>
      <c r="F166" s="1">
        <v>70955.260999999999</v>
      </c>
      <c r="G166" s="1">
        <f t="shared" si="16"/>
        <v>-7.4796496539488236E-4</v>
      </c>
      <c r="H166" s="1">
        <f t="shared" si="17"/>
        <v>2.3037163822550743E-4</v>
      </c>
      <c r="I166" s="1">
        <v>2.8902999999999999</v>
      </c>
      <c r="J166" s="1">
        <v>189.9</v>
      </c>
      <c r="K166" s="1">
        <f t="shared" si="12"/>
        <v>2.8488750773260126E-2</v>
      </c>
      <c r="L166" s="1">
        <v>61260.657592569747</v>
      </c>
      <c r="M166" s="1">
        <f t="shared" si="13"/>
        <v>258.17475952029412</v>
      </c>
      <c r="N166" s="1">
        <f t="shared" si="14"/>
        <v>7.3550763799200265</v>
      </c>
      <c r="O166" s="1">
        <f t="shared" si="15"/>
        <v>-2.1777152984274295E-2</v>
      </c>
      <c r="S166" s="1"/>
    </row>
    <row r="167" spans="1:19" x14ac:dyDescent="0.3">
      <c r="A167">
        <f t="shared" si="18"/>
        <v>2004</v>
      </c>
      <c r="B167">
        <f t="shared" si="19"/>
        <v>10</v>
      </c>
      <c r="C167" s="1">
        <v>19368.46992023808</v>
      </c>
      <c r="D167" s="1">
        <v>19448.064408429949</v>
      </c>
      <c r="E167" s="1">
        <v>125.28335013018547</v>
      </c>
      <c r="F167" s="1">
        <v>71672.482000000004</v>
      </c>
      <c r="G167" s="1">
        <f t="shared" si="16"/>
        <v>1.9358823768717004E-5</v>
      </c>
      <c r="H167" s="1">
        <f t="shared" si="17"/>
        <v>2.7621388080159348E-4</v>
      </c>
      <c r="I167" s="1">
        <v>2.8521000000000001</v>
      </c>
      <c r="J167" s="1">
        <v>190.9</v>
      </c>
      <c r="K167" s="1">
        <f t="shared" si="12"/>
        <v>2.8110939699531382E-2</v>
      </c>
      <c r="L167" s="1">
        <v>62300.129123841922</v>
      </c>
      <c r="M167" s="1">
        <f t="shared" si="13"/>
        <v>260.48916301484985</v>
      </c>
      <c r="N167" s="1">
        <f t="shared" si="14"/>
        <v>7.3225951538918448</v>
      </c>
      <c r="O167" s="1">
        <f t="shared" si="15"/>
        <v>6.5060057075840838E-2</v>
      </c>
      <c r="S167" s="1"/>
    </row>
    <row r="168" spans="1:19" x14ac:dyDescent="0.3">
      <c r="A168">
        <f t="shared" si="18"/>
        <v>2004</v>
      </c>
      <c r="B168">
        <f t="shared" si="19"/>
        <v>11</v>
      </c>
      <c r="C168" s="1">
        <v>19527.985989189099</v>
      </c>
      <c r="D168" s="1">
        <v>19578.520109668763</v>
      </c>
      <c r="E168" s="1">
        <v>125.61478756439232</v>
      </c>
      <c r="F168" s="1">
        <v>75097.600999999995</v>
      </c>
      <c r="G168" s="1">
        <f t="shared" si="16"/>
        <v>1.1195899657178154E-3</v>
      </c>
      <c r="H168" s="1">
        <f t="shared" si="17"/>
        <v>2.7670586709481471E-4</v>
      </c>
      <c r="I168" s="1">
        <v>2.7852000000000001</v>
      </c>
      <c r="J168" s="1">
        <v>191</v>
      </c>
      <c r="K168" s="1">
        <f t="shared" si="12"/>
        <v>2.7241580380818895E-2</v>
      </c>
      <c r="L168" s="1">
        <v>62869.964113401926</v>
      </c>
      <c r="M168" s="1">
        <f t="shared" si="13"/>
        <v>262.04089674413473</v>
      </c>
      <c r="N168" s="1">
        <f t="shared" si="14"/>
        <v>7.1384081517172104</v>
      </c>
      <c r="O168" s="1">
        <f t="shared" si="15"/>
        <v>4.2271679115941652E-2</v>
      </c>
      <c r="S168" s="1"/>
    </row>
    <row r="169" spans="1:19" x14ac:dyDescent="0.3">
      <c r="A169">
        <f t="shared" si="18"/>
        <v>2004</v>
      </c>
      <c r="B169">
        <f t="shared" si="19"/>
        <v>12</v>
      </c>
      <c r="C169" s="1">
        <v>19629.185001305988</v>
      </c>
      <c r="D169" s="1">
        <v>19661.649943875665</v>
      </c>
      <c r="E169" s="1">
        <v>125.94622499859916</v>
      </c>
      <c r="F169" s="1">
        <v>88732.676999999996</v>
      </c>
      <c r="G169" s="1">
        <f t="shared" si="16"/>
        <v>5.2970842099104784E-3</v>
      </c>
      <c r="H169" s="1">
        <f t="shared" si="17"/>
        <v>2.1822848243364772E-4</v>
      </c>
      <c r="I169" s="1">
        <v>2.7174</v>
      </c>
      <c r="J169" s="1">
        <v>190.3</v>
      </c>
      <c r="K169" s="1">
        <f t="shared" si="12"/>
        <v>2.634450793375244E-2</v>
      </c>
      <c r="L169" s="1">
        <v>59587.052291367239</v>
      </c>
      <c r="M169" s="1">
        <f t="shared" si="13"/>
        <v>248.61536109603344</v>
      </c>
      <c r="N169" s="1">
        <f t="shared" si="14"/>
        <v>6.5496493528471804</v>
      </c>
      <c r="O169" s="1">
        <f t="shared" si="15"/>
        <v>-0.35368913039628058</v>
      </c>
      <c r="S169" s="1"/>
    </row>
    <row r="170" spans="1:19" x14ac:dyDescent="0.3">
      <c r="A170">
        <f t="shared" si="18"/>
        <v>2005</v>
      </c>
      <c r="B170">
        <f t="shared" si="19"/>
        <v>1</v>
      </c>
      <c r="C170" s="1">
        <v>19694.168580600042</v>
      </c>
      <c r="D170" s="1">
        <v>19733.947365972883</v>
      </c>
      <c r="E170" s="1">
        <v>126.277662432806</v>
      </c>
      <c r="F170" s="1">
        <v>83471.335000000006</v>
      </c>
      <c r="G170" s="1">
        <f t="shared" si="16"/>
        <v>-2.3363104774655752E-3</v>
      </c>
      <c r="H170" s="1">
        <f t="shared" si="17"/>
        <v>2.2071637418320886E-4</v>
      </c>
      <c r="I170" s="1">
        <v>2.6922000000000001</v>
      </c>
      <c r="J170" s="1">
        <v>190.7</v>
      </c>
      <c r="K170" s="1">
        <f t="shared" si="12"/>
        <v>2.6068759282670752E-2</v>
      </c>
      <c r="L170" s="1">
        <v>56888.782962358411</v>
      </c>
      <c r="M170" s="1">
        <f t="shared" si="13"/>
        <v>236.23781434280298</v>
      </c>
      <c r="N170" s="1">
        <f t="shared" si="14"/>
        <v>6.1584267155667947</v>
      </c>
      <c r="O170" s="1">
        <f t="shared" si="15"/>
        <v>-0.32266728681996781</v>
      </c>
      <c r="S170" s="1"/>
    </row>
    <row r="171" spans="1:19" x14ac:dyDescent="0.3">
      <c r="A171">
        <f t="shared" si="18"/>
        <v>2005</v>
      </c>
      <c r="B171">
        <f t="shared" si="19"/>
        <v>2</v>
      </c>
      <c r="C171" s="1">
        <v>19773.806497553749</v>
      </c>
      <c r="D171" s="1">
        <v>19871.132437309294</v>
      </c>
      <c r="E171" s="1">
        <v>126.60909986701284</v>
      </c>
      <c r="F171" s="1">
        <v>79115.880999999994</v>
      </c>
      <c r="G171" s="1">
        <f t="shared" si="16"/>
        <v>-2.0495255583528882E-3</v>
      </c>
      <c r="H171" s="1">
        <f t="shared" si="17"/>
        <v>3.0981006880233643E-4</v>
      </c>
      <c r="I171" s="1">
        <v>2.597</v>
      </c>
      <c r="J171" s="1">
        <v>191.8</v>
      </c>
      <c r="K171" s="1">
        <f t="shared" si="12"/>
        <v>2.5190122097210842E-2</v>
      </c>
      <c r="L171" s="1">
        <v>53079.359591343971</v>
      </c>
      <c r="M171" s="1">
        <f t="shared" si="13"/>
        <v>218.58087009863621</v>
      </c>
      <c r="N171" s="1">
        <f t="shared" si="14"/>
        <v>5.5060788058992287</v>
      </c>
      <c r="O171" s="1">
        <f t="shared" si="15"/>
        <v>-0.44478058137420451</v>
      </c>
      <c r="S171" s="1"/>
    </row>
    <row r="172" spans="1:19" x14ac:dyDescent="0.3">
      <c r="A172">
        <f t="shared" si="18"/>
        <v>2005</v>
      </c>
      <c r="B172">
        <f t="shared" si="19"/>
        <v>3</v>
      </c>
      <c r="C172" s="1">
        <v>19968.937411718609</v>
      </c>
      <c r="D172" s="1">
        <v>20019.323203945682</v>
      </c>
      <c r="E172" s="1">
        <v>126.94053730121969</v>
      </c>
      <c r="F172" s="1">
        <v>78276.441000000006</v>
      </c>
      <c r="G172" s="1">
        <f t="shared" si="16"/>
        <v>-6.4460372462846888E-4</v>
      </c>
      <c r="H172" s="1">
        <f t="shared" si="17"/>
        <v>3.134463950291273E-4</v>
      </c>
      <c r="I172" s="1">
        <v>2.7039</v>
      </c>
      <c r="J172" s="1">
        <v>193.3</v>
      </c>
      <c r="K172" s="1">
        <f t="shared" si="12"/>
        <v>2.6173844868344318E-2</v>
      </c>
      <c r="L172" s="1">
        <v>49084.886717638241</v>
      </c>
      <c r="M172" s="1">
        <f t="shared" si="13"/>
        <v>200.03942926234032</v>
      </c>
      <c r="N172" s="1">
        <f t="shared" si="14"/>
        <v>5.2358009890646322</v>
      </c>
      <c r="O172" s="1">
        <f t="shared" si="15"/>
        <v>-0.48530079608479326</v>
      </c>
      <c r="S172" s="1"/>
    </row>
    <row r="173" spans="1:19" x14ac:dyDescent="0.3">
      <c r="A173">
        <f t="shared" si="18"/>
        <v>2005</v>
      </c>
      <c r="B173">
        <f t="shared" si="19"/>
        <v>4</v>
      </c>
      <c r="C173" s="1">
        <v>20069.836130031003</v>
      </c>
      <c r="D173" s="1">
        <v>20044.324972165137</v>
      </c>
      <c r="E173" s="1">
        <v>127.27197473542653</v>
      </c>
      <c r="F173" s="1">
        <v>77791.974000000002</v>
      </c>
      <c r="G173" s="1">
        <f t="shared" si="16"/>
        <v>-3.0844079444561009E-4</v>
      </c>
      <c r="H173" s="1">
        <f t="shared" si="17"/>
        <v>1.1877562173342123E-4</v>
      </c>
      <c r="I173" s="1">
        <v>2.5783999999999998</v>
      </c>
      <c r="J173" s="1">
        <v>194.6</v>
      </c>
      <c r="K173" s="1">
        <f t="shared" si="12"/>
        <v>2.5000534969451437E-2</v>
      </c>
      <c r="L173" s="1">
        <v>48477.53740227854</v>
      </c>
      <c r="M173" s="1">
        <f t="shared" si="13"/>
        <v>195.73339614514401</v>
      </c>
      <c r="N173" s="1">
        <f t="shared" si="14"/>
        <v>4.8934396150161641</v>
      </c>
      <c r="O173" s="1">
        <f t="shared" si="15"/>
        <v>-0.10765313152608158</v>
      </c>
      <c r="S173" s="1"/>
    </row>
    <row r="174" spans="1:19" x14ac:dyDescent="0.3">
      <c r="A174">
        <f t="shared" si="18"/>
        <v>2005</v>
      </c>
      <c r="B174">
        <f t="shared" si="19"/>
        <v>5</v>
      </c>
      <c r="C174" s="1">
        <v>20018.846242026706</v>
      </c>
      <c r="D174" s="1">
        <v>19973.811574814255</v>
      </c>
      <c r="E174" s="1">
        <v>127.60341216963337</v>
      </c>
      <c r="F174" s="1">
        <v>79731.164000000004</v>
      </c>
      <c r="G174" s="1">
        <f t="shared" si="16"/>
        <v>7.8901431869380853E-4</v>
      </c>
      <c r="H174" s="1">
        <f t="shared" si="17"/>
        <v>-2.9879290428459402E-5</v>
      </c>
      <c r="I174" s="1">
        <v>2.452</v>
      </c>
      <c r="J174" s="1">
        <v>194.4</v>
      </c>
      <c r="K174" s="1">
        <f t="shared" si="12"/>
        <v>2.3811002604101232E-2</v>
      </c>
      <c r="L174" s="1">
        <v>48861.53659475757</v>
      </c>
      <c r="M174" s="1">
        <f t="shared" si="13"/>
        <v>196.97384935095451</v>
      </c>
      <c r="N174" s="1">
        <f t="shared" si="14"/>
        <v>4.6901448398354217</v>
      </c>
      <c r="O174" s="1">
        <f t="shared" si="15"/>
        <v>2.953643451381982E-2</v>
      </c>
      <c r="S174" s="1"/>
    </row>
    <row r="175" spans="1:19" x14ac:dyDescent="0.3">
      <c r="A175">
        <f t="shared" si="18"/>
        <v>2005</v>
      </c>
      <c r="B175">
        <f t="shared" si="19"/>
        <v>6</v>
      </c>
      <c r="C175" s="1">
        <v>19928.878218198151</v>
      </c>
      <c r="D175" s="1">
        <v>19888.628231699047</v>
      </c>
      <c r="E175" s="1">
        <v>127.93484960384022</v>
      </c>
      <c r="F175" s="1">
        <v>78494.175000000003</v>
      </c>
      <c r="G175" s="1">
        <f t="shared" si="16"/>
        <v>-4.3355802092070669E-4</v>
      </c>
      <c r="H175" s="1">
        <f t="shared" si="17"/>
        <v>-5.1612183067789152E-5</v>
      </c>
      <c r="I175" s="1">
        <v>2.4127000000000001</v>
      </c>
      <c r="J175" s="1">
        <v>194.5</v>
      </c>
      <c r="K175" s="1">
        <f t="shared" si="12"/>
        <v>2.3547243596053674E-2</v>
      </c>
      <c r="L175" s="1">
        <v>47617.472368482027</v>
      </c>
      <c r="M175" s="1">
        <f t="shared" si="13"/>
        <v>191.36295552589857</v>
      </c>
      <c r="N175" s="1">
        <f t="shared" si="14"/>
        <v>4.5060701290291192</v>
      </c>
      <c r="O175" s="1">
        <f t="shared" si="15"/>
        <v>-0.13212108369018605</v>
      </c>
      <c r="S175" s="1"/>
    </row>
    <row r="176" spans="1:19" x14ac:dyDescent="0.3">
      <c r="A176">
        <f t="shared" si="18"/>
        <v>2005</v>
      </c>
      <c r="B176">
        <f t="shared" si="19"/>
        <v>7</v>
      </c>
      <c r="C176" s="1">
        <v>19848.459537352741</v>
      </c>
      <c r="D176" s="1">
        <v>19770.319423950819</v>
      </c>
      <c r="E176" s="1">
        <v>128.26628703804707</v>
      </c>
      <c r="F176" s="1">
        <v>80283.576000000001</v>
      </c>
      <c r="G176" s="1">
        <f t="shared" si="16"/>
        <v>8.1005307310577992E-4</v>
      </c>
      <c r="H176" s="1">
        <f t="shared" si="17"/>
        <v>-1.0719385321563877E-4</v>
      </c>
      <c r="I176" s="1">
        <v>2.3727</v>
      </c>
      <c r="J176" s="1">
        <v>195.4</v>
      </c>
      <c r="K176" s="1">
        <f t="shared" si="12"/>
        <v>2.3358265115109047E-2</v>
      </c>
      <c r="L176" s="1">
        <v>45002.306962955867</v>
      </c>
      <c r="M176" s="1">
        <f t="shared" si="13"/>
        <v>179.55507928148197</v>
      </c>
      <c r="N176" s="1">
        <f t="shared" si="14"/>
        <v>4.1940951446212793</v>
      </c>
      <c r="O176" s="1">
        <f t="shared" si="15"/>
        <v>-0.27581150376348162</v>
      </c>
      <c r="S176" s="1"/>
    </row>
    <row r="177" spans="1:19" x14ac:dyDescent="0.3">
      <c r="A177">
        <f t="shared" si="18"/>
        <v>2005</v>
      </c>
      <c r="B177">
        <f t="shared" si="19"/>
        <v>8</v>
      </c>
      <c r="C177" s="1">
        <v>19692.486935294837</v>
      </c>
      <c r="D177" s="1">
        <v>19679.479917949615</v>
      </c>
      <c r="E177" s="1">
        <v>128.68977835553827</v>
      </c>
      <c r="F177" s="1">
        <v>79820.054000000004</v>
      </c>
      <c r="G177" s="1">
        <f t="shared" si="16"/>
        <v>-1.4155335558575788E-4</v>
      </c>
      <c r="H177" s="1">
        <f t="shared" si="17"/>
        <v>-4.1351709727012719E-5</v>
      </c>
      <c r="I177" s="1">
        <v>2.3597999999999999</v>
      </c>
      <c r="J177" s="1">
        <v>196.4</v>
      </c>
      <c r="K177" s="1">
        <f t="shared" si="12"/>
        <v>2.3535103591681573E-2</v>
      </c>
      <c r="L177" s="1">
        <v>44859.566696939954</v>
      </c>
      <c r="M177" s="1">
        <f t="shared" si="13"/>
        <v>177.48822166503683</v>
      </c>
      <c r="N177" s="1">
        <f t="shared" si="14"/>
        <v>4.1772036831899833</v>
      </c>
      <c r="O177" s="1">
        <f t="shared" si="15"/>
        <v>-4.8643708112292572E-2</v>
      </c>
      <c r="S177" s="1"/>
    </row>
    <row r="178" spans="1:19" x14ac:dyDescent="0.3">
      <c r="A178">
        <f t="shared" si="18"/>
        <v>2005</v>
      </c>
      <c r="B178">
        <f t="shared" si="19"/>
        <v>9</v>
      </c>
      <c r="C178" s="1">
        <v>19666.48149182503</v>
      </c>
      <c r="D178" s="1">
        <v>19728.694055255008</v>
      </c>
      <c r="E178" s="1">
        <v>129.11326967302946</v>
      </c>
      <c r="F178" s="1">
        <v>80105.570999999996</v>
      </c>
      <c r="G178" s="1">
        <f t="shared" si="16"/>
        <v>-6.9653471574171455E-5</v>
      </c>
      <c r="H178" s="1">
        <f t="shared" si="17"/>
        <v>1.8209698952019514E-4</v>
      </c>
      <c r="I178" s="1">
        <v>2.2936000000000001</v>
      </c>
      <c r="J178" s="1">
        <v>198.8</v>
      </c>
      <c r="K178" s="1">
        <f t="shared" si="12"/>
        <v>2.3185015590589341E-2</v>
      </c>
      <c r="L178" s="1">
        <v>44716.793898624193</v>
      </c>
      <c r="M178" s="1">
        <f t="shared" si="13"/>
        <v>174.2141388629237</v>
      </c>
      <c r="N178" s="1">
        <f t="shared" si="14"/>
        <v>4.0391575256379824</v>
      </c>
      <c r="O178" s="1">
        <f t="shared" si="15"/>
        <v>-7.5909660811873003E-2</v>
      </c>
      <c r="S178" s="1"/>
    </row>
    <row r="179" spans="1:19" x14ac:dyDescent="0.3">
      <c r="A179">
        <f t="shared" si="18"/>
        <v>2005</v>
      </c>
      <c r="B179">
        <f t="shared" si="19"/>
        <v>10</v>
      </c>
      <c r="C179" s="1">
        <v>19791.10342069302</v>
      </c>
      <c r="D179" s="1">
        <v>19823.808422707498</v>
      </c>
      <c r="E179" s="1">
        <v>129.53676099052066</v>
      </c>
      <c r="F179" s="1">
        <v>79886.962</v>
      </c>
      <c r="G179" s="1">
        <f t="shared" si="16"/>
        <v>-3.3833726756306651E-4</v>
      </c>
      <c r="H179" s="1">
        <f t="shared" si="17"/>
        <v>2.5306555292261006E-4</v>
      </c>
      <c r="I179" s="1">
        <v>2.2557</v>
      </c>
      <c r="J179" s="1">
        <v>199.2</v>
      </c>
      <c r="K179" s="1">
        <f t="shared" si="12"/>
        <v>2.270391046161618E-2</v>
      </c>
      <c r="L179" s="1">
        <v>39398.248390726818</v>
      </c>
      <c r="M179" s="1">
        <f t="shared" si="13"/>
        <v>152.68435765030836</v>
      </c>
      <c r="N179" s="1">
        <f t="shared" si="14"/>
        <v>3.4665319849819825</v>
      </c>
      <c r="O179" s="1">
        <f t="shared" si="15"/>
        <v>-0.48881022490940484</v>
      </c>
      <c r="S179" s="1"/>
    </row>
    <row r="180" spans="1:19" x14ac:dyDescent="0.3">
      <c r="A180">
        <f t="shared" si="18"/>
        <v>2005</v>
      </c>
      <c r="B180">
        <f t="shared" si="19"/>
        <v>11</v>
      </c>
      <c r="C180" s="1">
        <v>19856.567470074271</v>
      </c>
      <c r="D180" s="1">
        <v>19863.052757182526</v>
      </c>
      <c r="E180" s="1">
        <v>129.96025230801186</v>
      </c>
      <c r="F180" s="1">
        <v>85515.27</v>
      </c>
      <c r="G180" s="1">
        <f t="shared" si="16"/>
        <v>2.0176861097012631E-3</v>
      </c>
      <c r="H180" s="1">
        <f t="shared" si="17"/>
        <v>1.6335139581675909E-4</v>
      </c>
      <c r="I180" s="1">
        <v>2.21</v>
      </c>
      <c r="J180" s="1">
        <v>197.6</v>
      </c>
      <c r="K180" s="1">
        <f t="shared" si="12"/>
        <v>2.1992522154604125E-2</v>
      </c>
      <c r="L180" s="1">
        <v>35332.74987416908</v>
      </c>
      <c r="M180" s="1">
        <f t="shared" si="13"/>
        <v>137.5878083878832</v>
      </c>
      <c r="N180" s="1">
        <f t="shared" si="14"/>
        <v>3.0259029241739483</v>
      </c>
      <c r="O180" s="1">
        <f t="shared" si="15"/>
        <v>-0.33201119411195856</v>
      </c>
      <c r="S180" s="1"/>
    </row>
    <row r="181" spans="1:19" x14ac:dyDescent="0.3">
      <c r="A181">
        <f t="shared" si="18"/>
        <v>2005</v>
      </c>
      <c r="B181">
        <f t="shared" si="19"/>
        <v>12</v>
      </c>
      <c r="C181" s="1">
        <v>19869.540162428719</v>
      </c>
      <c r="D181" s="1">
        <v>19941.091463488534</v>
      </c>
      <c r="E181" s="1">
        <v>130.38374362550303</v>
      </c>
      <c r="F181" s="1">
        <v>101247.235</v>
      </c>
      <c r="G181" s="1">
        <f t="shared" si="16"/>
        <v>5.8139487030056045E-3</v>
      </c>
      <c r="H181" s="1">
        <f t="shared" si="17"/>
        <v>2.5860981568318411E-4</v>
      </c>
      <c r="I181" s="1">
        <v>2.2847</v>
      </c>
      <c r="J181" s="1">
        <v>196.8</v>
      </c>
      <c r="K181" s="1">
        <f t="shared" si="12"/>
        <v>2.2629057156048467E-2</v>
      </c>
      <c r="L181" s="1">
        <v>30994.160033281129</v>
      </c>
      <c r="M181" s="1">
        <f t="shared" si="13"/>
        <v>120.79009713662674</v>
      </c>
      <c r="N181" s="1">
        <f t="shared" si="14"/>
        <v>2.7333660119893728</v>
      </c>
      <c r="O181" s="1">
        <f t="shared" si="15"/>
        <v>-0.38011636799548043</v>
      </c>
      <c r="S181" s="1"/>
    </row>
    <row r="182" spans="1:19" x14ac:dyDescent="0.3">
      <c r="A182">
        <f t="shared" si="18"/>
        <v>2006</v>
      </c>
      <c r="B182">
        <f t="shared" si="19"/>
        <v>1</v>
      </c>
      <c r="C182" s="1">
        <v>20012.900424697578</v>
      </c>
      <c r="D182" s="1">
        <v>20007.13395288209</v>
      </c>
      <c r="E182" s="1">
        <v>130.80723494299423</v>
      </c>
      <c r="F182" s="1">
        <v>92843.062000000005</v>
      </c>
      <c r="G182" s="1">
        <f t="shared" si="16"/>
        <v>-3.465481747168507E-3</v>
      </c>
      <c r="H182" s="1">
        <f t="shared" si="17"/>
        <v>2.5512582613097627E-4</v>
      </c>
      <c r="I182" s="1">
        <v>2.2730999999999999</v>
      </c>
      <c r="J182" s="1">
        <v>198.3</v>
      </c>
      <c r="K182" s="1">
        <f t="shared" si="12"/>
        <v>2.2523258519975949E-2</v>
      </c>
      <c r="L182" s="1">
        <v>26948.452699008485</v>
      </c>
      <c r="M182" s="1">
        <f t="shared" si="13"/>
        <v>103.89134162227136</v>
      </c>
      <c r="N182" s="1">
        <f t="shared" si="14"/>
        <v>2.3399715453455552</v>
      </c>
      <c r="O182" s="1">
        <f t="shared" si="15"/>
        <v>-0.38061503911569572</v>
      </c>
      <c r="S182" s="1"/>
    </row>
    <row r="183" spans="1:19" x14ac:dyDescent="0.3">
      <c r="A183">
        <f t="shared" si="18"/>
        <v>2006</v>
      </c>
      <c r="B183">
        <f t="shared" si="19"/>
        <v>2</v>
      </c>
      <c r="C183" s="1">
        <v>20001.369142604733</v>
      </c>
      <c r="D183" s="1">
        <v>19956.304333860724</v>
      </c>
      <c r="E183" s="1">
        <v>131.23072626048543</v>
      </c>
      <c r="F183" s="1">
        <v>94627.237999999998</v>
      </c>
      <c r="G183" s="1">
        <f t="shared" si="16"/>
        <v>6.5685816656502888E-4</v>
      </c>
      <c r="H183" s="1">
        <f t="shared" si="17"/>
        <v>2.2881220554837834E-5</v>
      </c>
      <c r="I183" s="1">
        <v>2.1610999999999998</v>
      </c>
      <c r="J183" s="1">
        <v>198.7</v>
      </c>
      <c r="K183" s="1">
        <f t="shared" si="12"/>
        <v>2.1469058789846361E-2</v>
      </c>
      <c r="L183" s="1">
        <v>23981.966898620827</v>
      </c>
      <c r="M183" s="1">
        <f t="shared" si="13"/>
        <v>91.971104018681245</v>
      </c>
      <c r="N183" s="1">
        <f t="shared" si="14"/>
        <v>1.9745330391441427</v>
      </c>
      <c r="O183" s="1">
        <f t="shared" si="15"/>
        <v>-0.25591628190041327</v>
      </c>
      <c r="S183" s="1"/>
    </row>
    <row r="184" spans="1:19" x14ac:dyDescent="0.3">
      <c r="A184">
        <f t="shared" si="18"/>
        <v>2006</v>
      </c>
      <c r="B184">
        <f t="shared" si="19"/>
        <v>3</v>
      </c>
      <c r="C184" s="1">
        <v>19911.341060015286</v>
      </c>
      <c r="D184" s="1">
        <v>19913.623162150005</v>
      </c>
      <c r="E184" s="1">
        <v>131.65421757797662</v>
      </c>
      <c r="F184" s="1">
        <v>88735.298999999999</v>
      </c>
      <c r="G184" s="1">
        <f t="shared" si="16"/>
        <v>-2.2863959559193195E-3</v>
      </c>
      <c r="H184" s="1">
        <f t="shared" si="17"/>
        <v>3.8775613656514066E-5</v>
      </c>
      <c r="I184" s="1">
        <v>2.1511999999999998</v>
      </c>
      <c r="J184" s="1">
        <v>199.8</v>
      </c>
      <c r="K184" s="1">
        <f t="shared" si="12"/>
        <v>2.1586178384695402E-2</v>
      </c>
      <c r="L184" s="1">
        <v>20122.527311820784</v>
      </c>
      <c r="M184" s="1">
        <f t="shared" si="13"/>
        <v>76.498384755020908</v>
      </c>
      <c r="N184" s="1">
        <f t="shared" si="14"/>
        <v>1.6513077794629445</v>
      </c>
      <c r="O184" s="1">
        <f t="shared" si="15"/>
        <v>-0.33399687812168488</v>
      </c>
      <c r="S184" s="1"/>
    </row>
    <row r="185" spans="1:19" x14ac:dyDescent="0.3">
      <c r="A185">
        <f t="shared" si="18"/>
        <v>2006</v>
      </c>
      <c r="B185">
        <f t="shared" si="19"/>
        <v>4</v>
      </c>
      <c r="C185" s="1">
        <v>19915.905525843707</v>
      </c>
      <c r="D185" s="1">
        <v>19953.227105578528</v>
      </c>
      <c r="E185" s="1">
        <v>132.07770889546782</v>
      </c>
      <c r="F185" s="1">
        <v>88912.725999999995</v>
      </c>
      <c r="G185" s="1">
        <f t="shared" si="16"/>
        <v>-1.0816310987976641E-4</v>
      </c>
      <c r="H185" s="1">
        <f t="shared" si="17"/>
        <v>1.7561437894895397E-4</v>
      </c>
      <c r="I185" s="1">
        <v>2.1284999999999998</v>
      </c>
      <c r="J185" s="1">
        <v>201.5</v>
      </c>
      <c r="K185" s="1">
        <f t="shared" si="12"/>
        <v>2.1535187011378965E-2</v>
      </c>
      <c r="L185" s="1">
        <v>17062.614243462624</v>
      </c>
      <c r="M185" s="1">
        <f t="shared" si="13"/>
        <v>64.11224651612612</v>
      </c>
      <c r="N185" s="1">
        <f t="shared" si="14"/>
        <v>1.3806692184444056</v>
      </c>
      <c r="O185" s="1">
        <f t="shared" si="15"/>
        <v>-0.26673780332339114</v>
      </c>
      <c r="S185" s="1"/>
    </row>
    <row r="186" spans="1:19" x14ac:dyDescent="0.3">
      <c r="A186">
        <f t="shared" si="18"/>
        <v>2006</v>
      </c>
      <c r="B186">
        <f t="shared" si="19"/>
        <v>5</v>
      </c>
      <c r="C186" s="1">
        <v>19990.618624403596</v>
      </c>
      <c r="D186" s="1">
        <v>20057.053340412767</v>
      </c>
      <c r="E186" s="1">
        <v>132.50120021295902</v>
      </c>
      <c r="F186" s="1">
        <v>86158.926999999996</v>
      </c>
      <c r="G186" s="1">
        <f t="shared" si="16"/>
        <v>-1.3181244963362052E-3</v>
      </c>
      <c r="H186" s="1">
        <f t="shared" si="17"/>
        <v>2.7847680903256007E-4</v>
      </c>
      <c r="I186" s="1">
        <v>2.1772999999999998</v>
      </c>
      <c r="J186" s="1">
        <v>202.5</v>
      </c>
      <c r="K186" s="1">
        <f t="shared" si="12"/>
        <v>2.2055508050249441E-2</v>
      </c>
      <c r="L186" s="1">
        <v>12269.538493882459</v>
      </c>
      <c r="M186" s="1">
        <f t="shared" si="13"/>
        <v>45.728124313330497</v>
      </c>
      <c r="N186" s="1">
        <f t="shared" si="14"/>
        <v>1.008557013915468</v>
      </c>
      <c r="O186" s="1">
        <f t="shared" si="15"/>
        <v>-0.40547115524052835</v>
      </c>
      <c r="S186" s="1"/>
    </row>
    <row r="187" spans="1:19" x14ac:dyDescent="0.3">
      <c r="A187">
        <f t="shared" si="18"/>
        <v>2006</v>
      </c>
      <c r="B187">
        <f t="shared" si="19"/>
        <v>6</v>
      </c>
      <c r="C187" s="1">
        <v>20123.708838558508</v>
      </c>
      <c r="D187" s="1">
        <v>20140.818312051961</v>
      </c>
      <c r="E187" s="1">
        <v>132.92469153045022</v>
      </c>
      <c r="F187" s="1">
        <v>94634.876999999993</v>
      </c>
      <c r="G187" s="1">
        <f t="shared" si="16"/>
        <v>2.9282686354598284E-3</v>
      </c>
      <c r="H187" s="1">
        <f t="shared" si="17"/>
        <v>2.403844944469484E-4</v>
      </c>
      <c r="I187" s="1">
        <v>2.2475000000000001</v>
      </c>
      <c r="J187" s="1">
        <v>202.9</v>
      </c>
      <c r="K187" s="1">
        <f t="shared" si="12"/>
        <v>2.2660720926663203E-2</v>
      </c>
      <c r="L187" s="1">
        <v>11859.081027107757</v>
      </c>
      <c r="M187" s="1">
        <f t="shared" si="13"/>
        <v>43.970694805677319</v>
      </c>
      <c r="N187" s="1">
        <f t="shared" si="14"/>
        <v>0.99640764394293302</v>
      </c>
      <c r="O187" s="1">
        <f t="shared" si="15"/>
        <v>-3.9824619621211976E-2</v>
      </c>
      <c r="S187" s="1"/>
    </row>
    <row r="188" spans="1:19" x14ac:dyDescent="0.3">
      <c r="A188">
        <f t="shared" si="18"/>
        <v>2006</v>
      </c>
      <c r="B188">
        <f t="shared" si="19"/>
        <v>7</v>
      </c>
      <c r="C188" s="1">
        <v>20157.942332271643</v>
      </c>
      <c r="D188" s="1">
        <v>20199.16056024273</v>
      </c>
      <c r="E188" s="1">
        <v>133.34818284794142</v>
      </c>
      <c r="F188" s="1">
        <v>94592.008000000002</v>
      </c>
      <c r="G188" s="1">
        <f t="shared" si="16"/>
        <v>-2.2994980967840778E-4</v>
      </c>
      <c r="H188" s="1">
        <f t="shared" si="17"/>
        <v>2.1400166919624707E-4</v>
      </c>
      <c r="I188" s="1">
        <v>2.1884999999999999</v>
      </c>
      <c r="J188" s="1">
        <v>203.5</v>
      </c>
      <c r="K188" s="1">
        <f t="shared" si="12"/>
        <v>2.209351245573344E-2</v>
      </c>
      <c r="L188" s="1">
        <v>6878.6890635009677</v>
      </c>
      <c r="M188" s="1">
        <f t="shared" si="13"/>
        <v>25.348610785720535</v>
      </c>
      <c r="N188" s="1">
        <f t="shared" si="14"/>
        <v>0.56003984812985563</v>
      </c>
      <c r="O188" s="1">
        <f t="shared" si="15"/>
        <v>-0.41142724524662988</v>
      </c>
      <c r="S188" s="1"/>
    </row>
    <row r="189" spans="1:19" x14ac:dyDescent="0.3">
      <c r="A189">
        <f t="shared" si="18"/>
        <v>2006</v>
      </c>
      <c r="B189">
        <f t="shared" si="19"/>
        <v>8</v>
      </c>
      <c r="C189" s="1">
        <v>20240.463069748566</v>
      </c>
      <c r="D189" s="1">
        <v>20264.652296209289</v>
      </c>
      <c r="E189" s="1">
        <v>134.02268802761623</v>
      </c>
      <c r="F189" s="1">
        <v>99860.903999999995</v>
      </c>
      <c r="G189" s="1">
        <f t="shared" si="16"/>
        <v>1.6503343485800986E-3</v>
      </c>
      <c r="H189" s="1">
        <f t="shared" si="17"/>
        <v>2.9198599073304381E-4</v>
      </c>
      <c r="I189" s="1">
        <v>2.1551</v>
      </c>
      <c r="J189" s="1">
        <v>203.9</v>
      </c>
      <c r="K189" s="1">
        <f t="shared" si="12"/>
        <v>2.1710219202285212E-2</v>
      </c>
      <c r="L189" s="1">
        <v>2209.7367988826368</v>
      </c>
      <c r="M189" s="1">
        <f t="shared" si="13"/>
        <v>8.0862096712618392</v>
      </c>
      <c r="N189" s="1">
        <f t="shared" si="14"/>
        <v>0.17555338447873317</v>
      </c>
      <c r="O189" s="1">
        <f t="shared" si="15"/>
        <v>-0.37477051215267088</v>
      </c>
      <c r="S189" s="1"/>
    </row>
    <row r="190" spans="1:19" x14ac:dyDescent="0.3">
      <c r="A190">
        <f t="shared" si="18"/>
        <v>2006</v>
      </c>
      <c r="B190">
        <f t="shared" si="19"/>
        <v>9</v>
      </c>
      <c r="C190" s="1">
        <v>20288.870431034153</v>
      </c>
      <c r="D190" s="1">
        <v>20370.506225480542</v>
      </c>
      <c r="E190" s="1">
        <v>134.69719320729106</v>
      </c>
      <c r="F190" s="1">
        <v>100371.553</v>
      </c>
      <c r="G190" s="1">
        <f t="shared" si="16"/>
        <v>-1.881239800132356E-4</v>
      </c>
      <c r="H190" s="1">
        <f t="shared" si="17"/>
        <v>3.749795597879211E-4</v>
      </c>
      <c r="I190" s="1">
        <v>2.1678999999999999</v>
      </c>
      <c r="J190" s="1">
        <v>202.9</v>
      </c>
      <c r="K190" s="1">
        <f t="shared" si="12"/>
        <v>2.1680206963477531E-2</v>
      </c>
      <c r="L190" s="1">
        <v>308.58591039251519</v>
      </c>
      <c r="M190" s="1">
        <f t="shared" si="13"/>
        <v>1.129108039744918</v>
      </c>
      <c r="N190" s="1">
        <f t="shared" si="14"/>
        <v>2.4479295985796238E-2</v>
      </c>
      <c r="O190" s="1">
        <f t="shared" si="15"/>
        <v>-0.15083140323723404</v>
      </c>
      <c r="S190" s="1"/>
    </row>
    <row r="191" spans="1:19" x14ac:dyDescent="0.3">
      <c r="A191">
        <f t="shared" si="18"/>
        <v>2006</v>
      </c>
      <c r="B191">
        <f t="shared" si="19"/>
        <v>10</v>
      </c>
      <c r="C191" s="1">
        <v>20452.470495726389</v>
      </c>
      <c r="D191" s="1">
        <v>20510.674703605397</v>
      </c>
      <c r="E191" s="1">
        <v>135.37169838696587</v>
      </c>
      <c r="F191" s="1">
        <v>99861.933000000005</v>
      </c>
      <c r="G191" s="1">
        <f t="shared" si="16"/>
        <v>-6.1455347274163435E-4</v>
      </c>
      <c r="H191" s="1">
        <f t="shared" si="17"/>
        <v>4.3048779636874635E-4</v>
      </c>
      <c r="I191" s="1">
        <v>2.1475</v>
      </c>
      <c r="J191" s="1">
        <v>201.8</v>
      </c>
      <c r="K191" s="1">
        <f t="shared" si="12"/>
        <v>2.11889072320409E-2</v>
      </c>
      <c r="L191" s="1">
        <v>-4265.1644168934045</v>
      </c>
      <c r="M191" s="1">
        <f t="shared" si="13"/>
        <v>-15.613013592416495</v>
      </c>
      <c r="N191" s="1">
        <f t="shared" si="14"/>
        <v>-0.33082269662230673</v>
      </c>
      <c r="O191" s="1">
        <f t="shared" si="15"/>
        <v>-0.35474726213141333</v>
      </c>
      <c r="S191" s="1"/>
    </row>
    <row r="192" spans="1:19" x14ac:dyDescent="0.3">
      <c r="A192">
        <f t="shared" si="18"/>
        <v>2006</v>
      </c>
      <c r="B192">
        <f t="shared" si="19"/>
        <v>11</v>
      </c>
      <c r="C192" s="1">
        <v>20569.044550633746</v>
      </c>
      <c r="D192" s="1">
        <v>20596.113240715211</v>
      </c>
      <c r="E192" s="1">
        <v>136.04620356664068</v>
      </c>
      <c r="F192" s="1">
        <v>105335.008</v>
      </c>
      <c r="G192" s="1">
        <f t="shared" si="16"/>
        <v>1.6264846245499717E-3</v>
      </c>
      <c r="H192" s="1">
        <f t="shared" si="17"/>
        <v>3.2934425058003076E-4</v>
      </c>
      <c r="I192" s="1">
        <v>2.1570999999999998</v>
      </c>
      <c r="J192" s="1">
        <v>201.5</v>
      </c>
      <c r="K192" s="1">
        <f t="shared" si="12"/>
        <v>2.1131543029625454E-2</v>
      </c>
      <c r="L192" s="1">
        <v>-8428.4004099409976</v>
      </c>
      <c r="M192" s="1">
        <f t="shared" si="13"/>
        <v>-30.745650212244694</v>
      </c>
      <c r="N192" s="1">
        <f t="shared" si="14"/>
        <v>-0.64970303043386168</v>
      </c>
      <c r="O192" s="1">
        <f t="shared" si="15"/>
        <v>-0.31977596188358542</v>
      </c>
      <c r="S192" s="1"/>
    </row>
    <row r="193" spans="1:19" x14ac:dyDescent="0.3">
      <c r="A193">
        <f t="shared" si="18"/>
        <v>2006</v>
      </c>
      <c r="B193">
        <f t="shared" si="19"/>
        <v>12</v>
      </c>
      <c r="C193" s="1">
        <v>20623.217552965751</v>
      </c>
      <c r="D193" s="1">
        <v>20667.193738111542</v>
      </c>
      <c r="E193" s="1">
        <v>136.72070874631552</v>
      </c>
      <c r="F193" s="1">
        <v>121102.001</v>
      </c>
      <c r="G193" s="1">
        <f t="shared" si="16"/>
        <v>5.2658710029235278E-3</v>
      </c>
      <c r="H193" s="1">
        <f t="shared" si="17"/>
        <v>3.2601295762199178E-4</v>
      </c>
      <c r="I193" s="1">
        <v>2.1490999999999998</v>
      </c>
      <c r="J193" s="1">
        <v>201.8</v>
      </c>
      <c r="K193" s="1">
        <f t="shared" si="12"/>
        <v>2.1029132766804026E-2</v>
      </c>
      <c r="L193" s="1">
        <v>-10893.373929156187</v>
      </c>
      <c r="M193" s="1">
        <f t="shared" si="13"/>
        <v>-39.482709516517609</v>
      </c>
      <c r="N193" s="1">
        <f t="shared" si="14"/>
        <v>-0.8302871404160056</v>
      </c>
      <c r="O193" s="1">
        <f t="shared" si="15"/>
        <v>-0.18373278010099559</v>
      </c>
      <c r="S193" s="1"/>
    </row>
    <row r="194" spans="1:19" x14ac:dyDescent="0.3">
      <c r="A194">
        <f t="shared" si="18"/>
        <v>2007</v>
      </c>
      <c r="B194">
        <f t="shared" si="19"/>
        <v>1</v>
      </c>
      <c r="C194" s="1">
        <v>20711.263696445494</v>
      </c>
      <c r="D194" s="1">
        <v>20735.333273347667</v>
      </c>
      <c r="E194" s="1">
        <v>137.39521392599033</v>
      </c>
      <c r="F194" s="1">
        <v>109695.59699999999</v>
      </c>
      <c r="G194" s="1">
        <f t="shared" si="16"/>
        <v>-4.3542918747762546E-3</v>
      </c>
      <c r="H194" s="1">
        <f t="shared" si="17"/>
        <v>3.4589655017761879E-4</v>
      </c>
      <c r="I194" s="1">
        <v>2.1377000000000002</v>
      </c>
      <c r="J194" s="1">
        <v>202.416</v>
      </c>
      <c r="K194" s="1">
        <f t="shared" si="12"/>
        <v>2.0892239582380557E-2</v>
      </c>
      <c r="L194" s="1">
        <v>-16103.782064545867</v>
      </c>
      <c r="M194" s="1">
        <f t="shared" si="13"/>
        <v>-57.904383423241633</v>
      </c>
      <c r="N194" s="1">
        <f t="shared" si="14"/>
        <v>-1.2097522513483894</v>
      </c>
      <c r="O194" s="1">
        <f t="shared" si="15"/>
        <v>-0.38487002476776666</v>
      </c>
      <c r="S194" s="1"/>
    </row>
    <row r="195" spans="1:19" x14ac:dyDescent="0.3">
      <c r="A195">
        <f t="shared" si="18"/>
        <v>2007</v>
      </c>
      <c r="B195">
        <f t="shared" si="19"/>
        <v>2</v>
      </c>
      <c r="C195" s="1">
        <v>20759.430822687482</v>
      </c>
      <c r="D195" s="1">
        <v>20782.090637843961</v>
      </c>
      <c r="E195" s="1">
        <v>138.06971910566514</v>
      </c>
      <c r="F195" s="1">
        <v>105136.74</v>
      </c>
      <c r="G195" s="1">
        <f t="shared" si="16"/>
        <v>-1.8631051747577815E-3</v>
      </c>
      <c r="H195" s="1">
        <f t="shared" si="17"/>
        <v>2.725743639422685E-4</v>
      </c>
      <c r="I195" s="1">
        <v>2.0954999999999999</v>
      </c>
      <c r="J195" s="1">
        <v>203.499</v>
      </c>
      <c r="K195" s="1">
        <f t="shared" ref="K195:K258" si="20">J195*I195/C195</f>
        <v>2.0541611094364039E-2</v>
      </c>
      <c r="L195" s="1">
        <v>-26157.715307479775</v>
      </c>
      <c r="M195" s="1">
        <f t="shared" ref="M195:M258" si="21">L195*100/J195/E195</f>
        <v>-93.097729203607997</v>
      </c>
      <c r="N195" s="1">
        <f t="shared" ref="N195:N258" si="22">M195*K195</f>
        <v>-1.9123773470689329</v>
      </c>
      <c r="O195" s="1">
        <f t="shared" si="15"/>
        <v>-0.72292802212976359</v>
      </c>
      <c r="S195" s="1"/>
    </row>
    <row r="196" spans="1:19" x14ac:dyDescent="0.3">
      <c r="A196">
        <f t="shared" si="18"/>
        <v>2007</v>
      </c>
      <c r="B196">
        <f t="shared" si="19"/>
        <v>3</v>
      </c>
      <c r="C196" s="1">
        <v>20804.775187167157</v>
      </c>
      <c r="D196" s="1">
        <v>20818.91422087864</v>
      </c>
      <c r="E196" s="1">
        <v>138.74422428533998</v>
      </c>
      <c r="F196" s="1">
        <v>107235.704</v>
      </c>
      <c r="G196" s="1">
        <f t="shared" si="16"/>
        <v>4.8403733851530573E-4</v>
      </c>
      <c r="H196" s="1">
        <f t="shared" si="17"/>
        <v>2.4311775326502538E-4</v>
      </c>
      <c r="I196" s="1">
        <v>2.0878999999999999</v>
      </c>
      <c r="J196" s="1">
        <v>205.352</v>
      </c>
      <c r="K196" s="1">
        <f t="shared" si="20"/>
        <v>2.0608463054408065E-2</v>
      </c>
      <c r="L196" s="1">
        <v>-35309.299882306856</v>
      </c>
      <c r="M196" s="1">
        <f t="shared" si="21"/>
        <v>-123.92965945068551</v>
      </c>
      <c r="N196" s="1">
        <f t="shared" si="22"/>
        <v>-2.5539998081348254</v>
      </c>
      <c r="O196" s="1">
        <f t="shared" ref="O196:O259" si="23">N196-N195*K196/K195</f>
        <v>-0.6353986953929831</v>
      </c>
      <c r="S196" s="1"/>
    </row>
    <row r="197" spans="1:19" x14ac:dyDescent="0.3">
      <c r="A197">
        <f t="shared" si="18"/>
        <v>2007</v>
      </c>
      <c r="B197">
        <f t="shared" si="19"/>
        <v>4</v>
      </c>
      <c r="C197" s="1">
        <v>20833.062863551168</v>
      </c>
      <c r="D197" s="1">
        <v>20849.362440823537</v>
      </c>
      <c r="E197" s="1">
        <v>139.41872946501479</v>
      </c>
      <c r="F197" s="1">
        <v>114406.238</v>
      </c>
      <c r="G197" s="1">
        <f t="shared" ref="G197:G260" si="24">F197/(E197*D197)-F196/(E196*D196)</f>
        <v>2.2332560507268492E-3</v>
      </c>
      <c r="H197" s="1">
        <f t="shared" ref="H197:H260" si="25">((F197-F196)/(E197*C197))-G197</f>
        <v>2.3549475331344693E-4</v>
      </c>
      <c r="I197" s="1">
        <v>2.0312000000000001</v>
      </c>
      <c r="J197" s="1">
        <v>206.68600000000001</v>
      </c>
      <c r="K197" s="1">
        <f t="shared" si="20"/>
        <v>2.0151650573401965E-2</v>
      </c>
      <c r="L197" s="1">
        <v>-48521.734985237119</v>
      </c>
      <c r="M197" s="1">
        <f t="shared" si="21"/>
        <v>-168.38528658312683</v>
      </c>
      <c r="N197" s="1">
        <f t="shared" si="22"/>
        <v>-3.3932414569253218</v>
      </c>
      <c r="O197" s="1">
        <f t="shared" si="23"/>
        <v>-0.89585426399440538</v>
      </c>
      <c r="S197" s="1"/>
    </row>
    <row r="198" spans="1:19" x14ac:dyDescent="0.3">
      <c r="A198">
        <f t="shared" ref="A198:A261" si="26">IF(B197&lt;12,A197,A197+1)</f>
        <v>2007</v>
      </c>
      <c r="B198">
        <f t="shared" ref="B198:B261" si="27">IF(B197&lt;12,B197+1,1)</f>
        <v>5</v>
      </c>
      <c r="C198" s="1">
        <v>20865.674770719994</v>
      </c>
      <c r="D198" s="1">
        <v>20892.893665510637</v>
      </c>
      <c r="E198" s="1">
        <v>140.09323464468963</v>
      </c>
      <c r="F198" s="1">
        <v>108250.652</v>
      </c>
      <c r="G198" s="1">
        <f t="shared" si="24"/>
        <v>-2.3741770496590389E-3</v>
      </c>
      <c r="H198" s="1">
        <f t="shared" si="25"/>
        <v>2.6836403001919383E-4</v>
      </c>
      <c r="I198" s="1">
        <v>1.9807999999999999</v>
      </c>
      <c r="J198" s="1">
        <v>207.94900000000001</v>
      </c>
      <c r="K198" s="1">
        <f t="shared" si="20"/>
        <v>1.9740812781094966E-2</v>
      </c>
      <c r="L198" s="1">
        <v>-63404.933685652803</v>
      </c>
      <c r="M198" s="1">
        <f t="shared" si="21"/>
        <v>-217.64517992011446</v>
      </c>
      <c r="N198" s="1">
        <f t="shared" si="22"/>
        <v>-4.2964927495107093</v>
      </c>
      <c r="O198" s="1">
        <f t="shared" si="23"/>
        <v>-0.9724303319821801</v>
      </c>
      <c r="S198" s="1"/>
    </row>
    <row r="199" spans="1:19" x14ac:dyDescent="0.3">
      <c r="A199">
        <f t="shared" si="26"/>
        <v>2007</v>
      </c>
      <c r="B199">
        <f t="shared" si="27"/>
        <v>6</v>
      </c>
      <c r="C199" s="1">
        <v>20920.148066856505</v>
      </c>
      <c r="D199" s="1">
        <v>20959.149905498751</v>
      </c>
      <c r="E199" s="1">
        <v>140.76773982436444</v>
      </c>
      <c r="F199" s="1">
        <v>115604.13099999999</v>
      </c>
      <c r="G199" s="1">
        <f t="shared" si="24"/>
        <v>2.1988226103348343E-3</v>
      </c>
      <c r="H199" s="1">
        <f t="shared" si="25"/>
        <v>2.9821431660344636E-4</v>
      </c>
      <c r="I199" s="1">
        <v>1.9311</v>
      </c>
      <c r="J199" s="1">
        <v>208.352</v>
      </c>
      <c r="K199" s="1">
        <f t="shared" si="20"/>
        <v>1.923258601775554E-2</v>
      </c>
      <c r="L199" s="1">
        <v>-73888.747667259246</v>
      </c>
      <c r="M199" s="1">
        <f t="shared" si="21"/>
        <v>-251.92861235094355</v>
      </c>
      <c r="N199" s="1">
        <f t="shared" si="22"/>
        <v>-4.8452387073733121</v>
      </c>
      <c r="O199" s="1">
        <f t="shared" si="23"/>
        <v>-0.65935906320982962</v>
      </c>
      <c r="S199" s="1"/>
    </row>
    <row r="200" spans="1:19" x14ac:dyDescent="0.3">
      <c r="A200">
        <f t="shared" si="26"/>
        <v>2007</v>
      </c>
      <c r="B200">
        <f t="shared" si="27"/>
        <v>7</v>
      </c>
      <c r="C200" s="1">
        <v>20998.224456026808</v>
      </c>
      <c r="D200" s="1">
        <v>21143.872329326881</v>
      </c>
      <c r="E200" s="1">
        <v>141.44224500403928</v>
      </c>
      <c r="F200" s="1">
        <v>115812.08100000001</v>
      </c>
      <c r="G200" s="1">
        <f t="shared" si="24"/>
        <v>-4.5800750351654429E-4</v>
      </c>
      <c r="H200" s="1">
        <f t="shared" si="25"/>
        <v>5.2802348966241605E-4</v>
      </c>
      <c r="I200" s="1">
        <v>1.8819999999999999</v>
      </c>
      <c r="J200" s="1">
        <v>208.29900000000001</v>
      </c>
      <c r="K200" s="1">
        <f t="shared" si="20"/>
        <v>1.8669136470130677E-2</v>
      </c>
      <c r="L200" s="1">
        <v>-83863.855819395292</v>
      </c>
      <c r="M200" s="1">
        <f t="shared" si="21"/>
        <v>-284.6482382407645</v>
      </c>
      <c r="N200" s="1">
        <f t="shared" si="22"/>
        <v>-5.3141368056991025</v>
      </c>
      <c r="O200" s="1">
        <f t="shared" si="23"/>
        <v>-0.61084716098868963</v>
      </c>
      <c r="S200" s="1"/>
    </row>
    <row r="201" spans="1:19" x14ac:dyDescent="0.3">
      <c r="A201">
        <f t="shared" si="26"/>
        <v>2007</v>
      </c>
      <c r="B201">
        <f t="shared" si="27"/>
        <v>8</v>
      </c>
      <c r="C201" s="1">
        <v>21290.530445328244</v>
      </c>
      <c r="D201" s="1">
        <v>21414.431498182672</v>
      </c>
      <c r="E201" s="1">
        <v>142.04269037126548</v>
      </c>
      <c r="F201" s="1">
        <v>114488.378</v>
      </c>
      <c r="G201" s="1">
        <f t="shared" si="24"/>
        <v>-1.0860734566538258E-3</v>
      </c>
      <c r="H201" s="1">
        <f t="shared" si="25"/>
        <v>6.4836475368557978E-4</v>
      </c>
      <c r="I201" s="1">
        <v>1.9652000000000001</v>
      </c>
      <c r="J201" s="1">
        <v>207.917</v>
      </c>
      <c r="K201" s="1">
        <f t="shared" si="20"/>
        <v>1.9191559808678149E-2</v>
      </c>
      <c r="L201" s="1">
        <v>-89803.788580425971</v>
      </c>
      <c r="M201" s="1">
        <f t="shared" si="21"/>
        <v>-304.07853840034863</v>
      </c>
      <c r="N201" s="1">
        <f t="shared" si="22"/>
        <v>-5.8357414562457262</v>
      </c>
      <c r="O201" s="1">
        <f t="shared" si="23"/>
        <v>-0.37289776761322724</v>
      </c>
      <c r="S201" s="1"/>
    </row>
    <row r="202" spans="1:19" x14ac:dyDescent="0.3">
      <c r="A202">
        <f t="shared" si="26"/>
        <v>2007</v>
      </c>
      <c r="B202">
        <f t="shared" si="27"/>
        <v>9</v>
      </c>
      <c r="C202" s="1">
        <v>21539.053597933409</v>
      </c>
      <c r="D202" s="1">
        <v>21619.232956375832</v>
      </c>
      <c r="E202" s="1">
        <v>142.64313573849168</v>
      </c>
      <c r="F202" s="1">
        <v>120340.05899999999</v>
      </c>
      <c r="G202" s="1">
        <f t="shared" si="24"/>
        <v>1.3840400166312342E-3</v>
      </c>
      <c r="H202" s="1">
        <f t="shared" si="25"/>
        <v>5.205572138825595E-4</v>
      </c>
      <c r="I202" s="1">
        <v>1.8988</v>
      </c>
      <c r="J202" s="1">
        <v>208.49</v>
      </c>
      <c r="K202" s="1">
        <f t="shared" si="20"/>
        <v>1.8379675327888284E-2</v>
      </c>
      <c r="L202" s="1">
        <v>-91328.706202500383</v>
      </c>
      <c r="M202" s="1">
        <f t="shared" si="21"/>
        <v>-307.09390614861343</v>
      </c>
      <c r="N202" s="1">
        <f t="shared" si="22"/>
        <v>-5.6442862901845103</v>
      </c>
      <c r="O202" s="1">
        <f t="shared" si="23"/>
        <v>-5.5421480207292539E-2</v>
      </c>
      <c r="S202" s="1"/>
    </row>
    <row r="203" spans="1:19" x14ac:dyDescent="0.3">
      <c r="A203">
        <f t="shared" si="26"/>
        <v>2007</v>
      </c>
      <c r="B203">
        <f t="shared" si="27"/>
        <v>10</v>
      </c>
      <c r="C203" s="1">
        <v>21699.710783341536</v>
      </c>
      <c r="D203" s="1">
        <v>21813.284975825904</v>
      </c>
      <c r="E203" s="1">
        <v>143.24358110571788</v>
      </c>
      <c r="F203" s="1">
        <v>122966.586</v>
      </c>
      <c r="G203" s="1">
        <f t="shared" si="24"/>
        <v>3.3132353401744974E-4</v>
      </c>
      <c r="H203" s="1">
        <f t="shared" si="25"/>
        <v>5.1366877123589936E-4</v>
      </c>
      <c r="I203" s="1">
        <v>1.8002</v>
      </c>
      <c r="J203" s="1">
        <v>208.93600000000001</v>
      </c>
      <c r="K203" s="1">
        <f t="shared" si="20"/>
        <v>1.7333253468463063E-2</v>
      </c>
      <c r="L203" s="1">
        <v>-97057.703064793372</v>
      </c>
      <c r="M203" s="1">
        <f t="shared" si="21"/>
        <v>-324.29597861344138</v>
      </c>
      <c r="N203" s="1">
        <f t="shared" si="22"/>
        <v>-5.6211043961100557</v>
      </c>
      <c r="O203" s="1">
        <f t="shared" si="23"/>
        <v>-0.29816788221573187</v>
      </c>
      <c r="S203" s="1"/>
    </row>
    <row r="204" spans="1:19" x14ac:dyDescent="0.3">
      <c r="A204">
        <f t="shared" si="26"/>
        <v>2007</v>
      </c>
      <c r="B204">
        <f t="shared" si="27"/>
        <v>11</v>
      </c>
      <c r="C204" s="1">
        <v>21927.453604675222</v>
      </c>
      <c r="D204" s="1">
        <v>22088.569901490562</v>
      </c>
      <c r="E204" s="1">
        <v>143.84402647294408</v>
      </c>
      <c r="F204" s="1">
        <v>130847.477</v>
      </c>
      <c r="G204" s="1">
        <f t="shared" si="24"/>
        <v>1.8276762337034527E-3</v>
      </c>
      <c r="H204" s="1">
        <f t="shared" si="25"/>
        <v>6.7091544214453215E-4</v>
      </c>
      <c r="I204" s="1">
        <v>1.7690999999999999</v>
      </c>
      <c r="J204" s="1">
        <v>210.17699999999999</v>
      </c>
      <c r="K204" s="1">
        <f t="shared" si="20"/>
        <v>1.6957013678082628E-2</v>
      </c>
      <c r="L204" s="1">
        <v>-106387.98945892724</v>
      </c>
      <c r="M204" s="1">
        <f t="shared" si="21"/>
        <v>-351.89701387571415</v>
      </c>
      <c r="N204" s="1">
        <f t="shared" si="22"/>
        <v>-5.9671224775669174</v>
      </c>
      <c r="O204" s="1">
        <f t="shared" si="23"/>
        <v>-0.46803113247160066</v>
      </c>
      <c r="S204" s="1"/>
    </row>
    <row r="205" spans="1:19" x14ac:dyDescent="0.3">
      <c r="A205">
        <f t="shared" si="26"/>
        <v>2007</v>
      </c>
      <c r="B205">
        <f t="shared" si="27"/>
        <v>12</v>
      </c>
      <c r="C205" s="1">
        <v>22250.870032122977</v>
      </c>
      <c r="D205" s="1">
        <v>22360.328161017853</v>
      </c>
      <c r="E205" s="1">
        <v>144.44447184017028</v>
      </c>
      <c r="F205" s="1">
        <v>146616.867</v>
      </c>
      <c r="G205" s="1">
        <f t="shared" si="24"/>
        <v>4.2128105515648537E-3</v>
      </c>
      <c r="H205" s="1">
        <f t="shared" si="25"/>
        <v>6.9363486546393429E-4</v>
      </c>
      <c r="I205" s="1">
        <v>1.7851999999999999</v>
      </c>
      <c r="J205" s="1">
        <v>210.036</v>
      </c>
      <c r="K205" s="1">
        <f t="shared" si="20"/>
        <v>1.6851308135757647E-2</v>
      </c>
      <c r="L205" s="1">
        <v>-109703.00782076069</v>
      </c>
      <c r="M205" s="1">
        <f t="shared" si="21"/>
        <v>-361.59621102600238</v>
      </c>
      <c r="N205" s="1">
        <f t="shared" si="22"/>
        <v>-6.093369172721613</v>
      </c>
      <c r="O205" s="1">
        <f t="shared" si="23"/>
        <v>-0.16344415984896887</v>
      </c>
      <c r="S205" s="1"/>
    </row>
    <row r="206" spans="1:19" x14ac:dyDescent="0.3">
      <c r="A206">
        <f t="shared" si="26"/>
        <v>2008</v>
      </c>
      <c r="B206">
        <f t="shared" si="27"/>
        <v>1</v>
      </c>
      <c r="C206" s="1">
        <v>22470.324744452431</v>
      </c>
      <c r="D206" s="1">
        <v>22512.896108323384</v>
      </c>
      <c r="E206" s="1">
        <v>145.04491720739648</v>
      </c>
      <c r="F206" s="1">
        <v>130588.11900000001</v>
      </c>
      <c r="G206" s="1">
        <f t="shared" si="24"/>
        <v>-5.4029747055328176E-3</v>
      </c>
      <c r="H206" s="1">
        <f t="shared" si="25"/>
        <v>4.8498361468112938E-4</v>
      </c>
      <c r="I206" s="1">
        <v>1.7735000000000001</v>
      </c>
      <c r="J206" s="1">
        <v>211.08</v>
      </c>
      <c r="K206" s="1">
        <f t="shared" si="20"/>
        <v>1.6659767237784191E-2</v>
      </c>
      <c r="L206" s="1">
        <v>-116919.62835378287</v>
      </c>
      <c r="M206" s="1">
        <f t="shared" si="21"/>
        <v>-381.88959547015708</v>
      </c>
      <c r="N206" s="1">
        <f t="shared" si="22"/>
        <v>-6.3621917710643805</v>
      </c>
      <c r="O206" s="1">
        <f t="shared" si="23"/>
        <v>-0.33808306130648713</v>
      </c>
      <c r="S206" s="1"/>
    </row>
    <row r="207" spans="1:19" x14ac:dyDescent="0.3">
      <c r="A207">
        <f t="shared" si="26"/>
        <v>2008</v>
      </c>
      <c r="B207">
        <f t="shared" si="27"/>
        <v>2</v>
      </c>
      <c r="C207" s="1">
        <v>22555.548126169859</v>
      </c>
      <c r="D207" s="1">
        <v>22634.567159030215</v>
      </c>
      <c r="E207" s="1">
        <v>145.64536257462268</v>
      </c>
      <c r="F207" s="1">
        <v>126329.185</v>
      </c>
      <c r="G207" s="1">
        <f t="shared" si="24"/>
        <v>-1.6708684829180517E-3</v>
      </c>
      <c r="H207" s="1">
        <f t="shared" si="25"/>
        <v>3.7443313581129252E-4</v>
      </c>
      <c r="I207" s="1">
        <v>1.7269000000000001</v>
      </c>
      <c r="J207" s="1">
        <v>211.69300000000001</v>
      </c>
      <c r="K207" s="1">
        <f t="shared" si="20"/>
        <v>1.6207659404022547E-2</v>
      </c>
      <c r="L207" s="1">
        <v>-122012.86695851188</v>
      </c>
      <c r="M207" s="1">
        <f t="shared" si="21"/>
        <v>-395.73318768436576</v>
      </c>
      <c r="N207" s="1">
        <f t="shared" si="22"/>
        <v>-6.4139087208563303</v>
      </c>
      <c r="O207" s="1">
        <f t="shared" si="23"/>
        <v>-0.22437222753607333</v>
      </c>
      <c r="S207" s="1"/>
    </row>
    <row r="208" spans="1:19" x14ac:dyDescent="0.3">
      <c r="A208">
        <f t="shared" si="26"/>
        <v>2008</v>
      </c>
      <c r="B208">
        <f t="shared" si="27"/>
        <v>3</v>
      </c>
      <c r="C208" s="1">
        <v>22713.863019902878</v>
      </c>
      <c r="D208" s="1">
        <v>22840.235458130781</v>
      </c>
      <c r="E208" s="1">
        <v>146.24580794184888</v>
      </c>
      <c r="F208" s="1">
        <v>128876.81299999999</v>
      </c>
      <c r="G208" s="1">
        <f t="shared" si="24"/>
        <v>2.6171329074958782E-4</v>
      </c>
      <c r="H208" s="1">
        <f t="shared" si="25"/>
        <v>5.0522705502160264E-4</v>
      </c>
      <c r="I208" s="1">
        <v>1.7068000000000001</v>
      </c>
      <c r="J208" s="1">
        <v>213.52799999999999</v>
      </c>
      <c r="K208" s="1">
        <f t="shared" si="20"/>
        <v>1.6045249109790501E-2</v>
      </c>
      <c r="L208" s="1">
        <v>-125148.92462228917</v>
      </c>
      <c r="M208" s="1">
        <f t="shared" si="21"/>
        <v>-400.76414870636421</v>
      </c>
      <c r="N208" s="1">
        <f t="shared" si="22"/>
        <v>-6.4303606002667379</v>
      </c>
      <c r="O208" s="1">
        <f t="shared" si="23"/>
        <v>-8.0723022859611859E-2</v>
      </c>
      <c r="S208" s="1"/>
    </row>
    <row r="209" spans="1:19" x14ac:dyDescent="0.3">
      <c r="A209">
        <f t="shared" si="26"/>
        <v>2008</v>
      </c>
      <c r="B209">
        <f t="shared" si="27"/>
        <v>4</v>
      </c>
      <c r="C209" s="1">
        <v>22967.31099090186</v>
      </c>
      <c r="D209" s="1">
        <v>23181.651520480435</v>
      </c>
      <c r="E209" s="1">
        <v>146.84625330907508</v>
      </c>
      <c r="F209" s="1">
        <v>124683.91499999999</v>
      </c>
      <c r="G209" s="1">
        <f t="shared" si="24"/>
        <v>-1.9553822569494533E-3</v>
      </c>
      <c r="H209" s="1">
        <f t="shared" si="25"/>
        <v>7.1218147040144229E-4</v>
      </c>
      <c r="I209" s="1">
        <v>1.6880999999999999</v>
      </c>
      <c r="J209" s="1">
        <v>214.82300000000001</v>
      </c>
      <c r="K209" s="1">
        <f t="shared" si="20"/>
        <v>1.5789515213324504E-2</v>
      </c>
      <c r="L209" s="1">
        <v>-127174.98807836176</v>
      </c>
      <c r="M209" s="1">
        <f t="shared" si="21"/>
        <v>-403.14201124348227</v>
      </c>
      <c r="N209" s="1">
        <f t="shared" si="22"/>
        <v>-6.3654169196592019</v>
      </c>
      <c r="O209" s="1">
        <f t="shared" si="23"/>
        <v>-3.754529670502027E-2</v>
      </c>
      <c r="S209" s="1"/>
    </row>
    <row r="210" spans="1:19" x14ac:dyDescent="0.3">
      <c r="A210">
        <f t="shared" si="26"/>
        <v>2008</v>
      </c>
      <c r="B210">
        <f t="shared" si="27"/>
        <v>5</v>
      </c>
      <c r="C210" s="1">
        <v>23397.992365317434</v>
      </c>
      <c r="D210" s="1">
        <v>23618.242242276578</v>
      </c>
      <c r="E210" s="1">
        <v>147.44669867630128</v>
      </c>
      <c r="F210" s="1">
        <v>133158.742</v>
      </c>
      <c r="G210" s="1">
        <f t="shared" si="24"/>
        <v>1.6101307800791068E-3</v>
      </c>
      <c r="H210" s="1">
        <f t="shared" si="25"/>
        <v>8.4637162370556403E-4</v>
      </c>
      <c r="I210" s="1">
        <v>1.6597</v>
      </c>
      <c r="J210" s="1">
        <v>216.63200000000001</v>
      </c>
      <c r="K210" s="1">
        <f t="shared" si="20"/>
        <v>1.5366452163346629E-2</v>
      </c>
      <c r="L210" s="1">
        <v>-128692.08125425279</v>
      </c>
      <c r="M210" s="1">
        <f t="shared" si="21"/>
        <v>-402.89711918683679</v>
      </c>
      <c r="N210" s="1">
        <f t="shared" si="22"/>
        <v>-6.1910993087346924</v>
      </c>
      <c r="O210" s="1">
        <f t="shared" si="23"/>
        <v>3.7631220736269455E-3</v>
      </c>
      <c r="S210" s="1"/>
    </row>
    <row r="211" spans="1:19" x14ac:dyDescent="0.3">
      <c r="A211">
        <f t="shared" si="26"/>
        <v>2008</v>
      </c>
      <c r="B211">
        <f t="shared" si="27"/>
        <v>6</v>
      </c>
      <c r="C211" s="1">
        <v>23840.565374391259</v>
      </c>
      <c r="D211" s="1">
        <v>23973.883414445776</v>
      </c>
      <c r="E211" s="1">
        <v>148.04714404352748</v>
      </c>
      <c r="F211" s="1">
        <v>132793.11199999999</v>
      </c>
      <c r="G211" s="1">
        <f t="shared" si="24"/>
        <v>-8.2302879322063149E-4</v>
      </c>
      <c r="H211" s="1">
        <f t="shared" si="25"/>
        <v>7.1943702690715897E-4</v>
      </c>
      <c r="I211" s="1">
        <v>1.6181000000000001</v>
      </c>
      <c r="J211" s="1">
        <v>218.815</v>
      </c>
      <c r="K211" s="1">
        <f t="shared" si="20"/>
        <v>1.4851348780525329E-2</v>
      </c>
      <c r="L211" s="1">
        <v>-131203.968978021</v>
      </c>
      <c r="M211" s="1">
        <f t="shared" si="21"/>
        <v>-405.01382589955807</v>
      </c>
      <c r="N211" s="1">
        <f t="shared" si="22"/>
        <v>-6.0150015893692999</v>
      </c>
      <c r="O211" s="1">
        <f t="shared" si="23"/>
        <v>-3.1435949656703599E-2</v>
      </c>
      <c r="S211" s="1"/>
    </row>
    <row r="212" spans="1:19" x14ac:dyDescent="0.3">
      <c r="A212">
        <f t="shared" si="26"/>
        <v>2008</v>
      </c>
      <c r="B212">
        <f t="shared" si="27"/>
        <v>7</v>
      </c>
      <c r="C212" s="1">
        <v>24107.946977919095</v>
      </c>
      <c r="D212" s="1">
        <v>24061.777639898191</v>
      </c>
      <c r="E212" s="1">
        <v>148.64758941075368</v>
      </c>
      <c r="F212" s="1">
        <v>129092.19100000001</v>
      </c>
      <c r="G212" s="1">
        <f t="shared" si="24"/>
        <v>-1.3219708959745224E-3</v>
      </c>
      <c r="H212" s="1">
        <f t="shared" si="25"/>
        <v>2.8922918866506318E-4</v>
      </c>
      <c r="I212" s="1">
        <v>1.5906</v>
      </c>
      <c r="J212" s="1">
        <v>219.964</v>
      </c>
      <c r="K212" s="1">
        <f t="shared" si="20"/>
        <v>1.4512838389783112E-2</v>
      </c>
      <c r="L212" s="1">
        <v>-134140.46178831765</v>
      </c>
      <c r="M212" s="1">
        <f t="shared" si="21"/>
        <v>-410.25163233993948</v>
      </c>
      <c r="N212" s="1">
        <f t="shared" si="22"/>
        <v>-5.9539156392942605</v>
      </c>
      <c r="O212" s="1">
        <f t="shared" si="23"/>
        <v>-7.6015438386220602E-2</v>
      </c>
      <c r="S212" s="1"/>
    </row>
    <row r="213" spans="1:19" x14ac:dyDescent="0.3">
      <c r="A213">
        <f t="shared" si="26"/>
        <v>2008</v>
      </c>
      <c r="B213">
        <f t="shared" si="27"/>
        <v>8</v>
      </c>
      <c r="C213" s="1">
        <v>24015.696721176337</v>
      </c>
      <c r="D213" s="1">
        <v>24059.409745584231</v>
      </c>
      <c r="E213" s="1">
        <v>148.63200470161732</v>
      </c>
      <c r="F213" s="1">
        <v>132071.158</v>
      </c>
      <c r="G213" s="1">
        <f t="shared" si="24"/>
        <v>8.4038181706518056E-4</v>
      </c>
      <c r="H213" s="1">
        <f t="shared" si="25"/>
        <v>-5.8206622969866981E-6</v>
      </c>
      <c r="I213" s="1">
        <v>1.6114999999999999</v>
      </c>
      <c r="J213" s="1">
        <v>219.08600000000001</v>
      </c>
      <c r="K213" s="1">
        <f t="shared" si="20"/>
        <v>1.4701097082421292E-2</v>
      </c>
      <c r="L213" s="1">
        <v>-136288.06140826968</v>
      </c>
      <c r="M213" s="1">
        <f t="shared" si="21"/>
        <v>-418.53410437946457</v>
      </c>
      <c r="N213" s="1">
        <f t="shared" si="22"/>
        <v>-6.1529105007867546</v>
      </c>
      <c r="O213" s="1">
        <f t="shared" si="23"/>
        <v>-0.12176142553549774</v>
      </c>
      <c r="S213" s="1"/>
    </row>
    <row r="214" spans="1:19" x14ac:dyDescent="0.3">
      <c r="A214">
        <f t="shared" si="26"/>
        <v>2008</v>
      </c>
      <c r="B214">
        <f t="shared" si="27"/>
        <v>9</v>
      </c>
      <c r="C214" s="1">
        <v>24103.202335807975</v>
      </c>
      <c r="D214" s="1">
        <v>24234.37409800489</v>
      </c>
      <c r="E214" s="1">
        <v>148.61641999248096</v>
      </c>
      <c r="F214" s="1">
        <v>136936.17499999999</v>
      </c>
      <c r="G214" s="1">
        <f t="shared" si="24"/>
        <v>1.0879866000098534E-3</v>
      </c>
      <c r="H214" s="1">
        <f t="shared" si="25"/>
        <v>2.7014802118453178E-4</v>
      </c>
      <c r="I214" s="1">
        <v>1.7988</v>
      </c>
      <c r="J214" s="1">
        <v>218.78299999999999</v>
      </c>
      <c r="K214" s="1">
        <f t="shared" si="20"/>
        <v>1.6327575685465768E-2</v>
      </c>
      <c r="L214" s="1">
        <v>-138527.26203456431</v>
      </c>
      <c r="M214" s="1">
        <f t="shared" si="21"/>
        <v>-426.04442033055705</v>
      </c>
      <c r="N214" s="1">
        <f t="shared" si="22"/>
        <v>-6.9562725183175607</v>
      </c>
      <c r="O214" s="1">
        <f t="shared" si="23"/>
        <v>-0.12262525211322295</v>
      </c>
      <c r="S214" s="1"/>
    </row>
    <row r="215" spans="1:19" x14ac:dyDescent="0.3">
      <c r="A215">
        <f t="shared" si="26"/>
        <v>2008</v>
      </c>
      <c r="B215">
        <f t="shared" si="27"/>
        <v>10</v>
      </c>
      <c r="C215" s="1">
        <v>24366.259708550999</v>
      </c>
      <c r="D215" s="1">
        <v>24374.516389257238</v>
      </c>
      <c r="E215" s="1">
        <v>148.60083528334459</v>
      </c>
      <c r="F215" s="1">
        <v>132774.20600000001</v>
      </c>
      <c r="G215" s="1">
        <f t="shared" si="24"/>
        <v>-1.3636938139891738E-3</v>
      </c>
      <c r="H215" s="1">
        <f t="shared" si="25"/>
        <v>2.1424742133201256E-4</v>
      </c>
      <c r="I215" s="1">
        <v>2.1720999999999999</v>
      </c>
      <c r="J215" s="1">
        <v>216.57300000000001</v>
      </c>
      <c r="K215" s="1">
        <f t="shared" si="20"/>
        <v>1.9306131467313931E-2</v>
      </c>
      <c r="L215" s="1">
        <v>-136189.05042082595</v>
      </c>
      <c r="M215" s="1">
        <f t="shared" si="21"/>
        <v>-423.17171221769053</v>
      </c>
      <c r="N215" s="1">
        <f t="shared" si="22"/>
        <v>-8.1698087093230711</v>
      </c>
      <c r="O215" s="1">
        <f t="shared" si="23"/>
        <v>5.5460880494219822E-2</v>
      </c>
      <c r="S215" s="1"/>
    </row>
    <row r="216" spans="1:19" x14ac:dyDescent="0.3">
      <c r="A216">
        <f t="shared" si="26"/>
        <v>2008</v>
      </c>
      <c r="B216">
        <f t="shared" si="27"/>
        <v>11</v>
      </c>
      <c r="C216" s="1">
        <v>24382.775867798566</v>
      </c>
      <c r="D216" s="1">
        <v>24328.753224662938</v>
      </c>
      <c r="E216" s="1">
        <v>148.58525057420823</v>
      </c>
      <c r="F216" s="1">
        <v>132318.76</v>
      </c>
      <c r="G216" s="1">
        <f t="shared" si="24"/>
        <v>-5.3186525660046946E-5</v>
      </c>
      <c r="H216" s="1">
        <f t="shared" si="25"/>
        <v>-7.2525853204092054E-5</v>
      </c>
      <c r="I216" s="1">
        <v>2.2654999999999998</v>
      </c>
      <c r="J216" s="1">
        <v>212.42500000000001</v>
      </c>
      <c r="K216" s="1">
        <f t="shared" si="20"/>
        <v>1.9737245673310217E-2</v>
      </c>
      <c r="L216" s="1">
        <v>-140006.7017258323</v>
      </c>
      <c r="M216" s="1">
        <f t="shared" si="21"/>
        <v>-443.57544479104473</v>
      </c>
      <c r="N216" s="1">
        <f t="shared" si="22"/>
        <v>-8.7549575284887027</v>
      </c>
      <c r="O216" s="1">
        <f t="shared" si="23"/>
        <v>-0.40271348245281224</v>
      </c>
      <c r="S216" s="1"/>
    </row>
    <row r="217" spans="1:19" x14ac:dyDescent="0.3">
      <c r="A217">
        <f t="shared" si="26"/>
        <v>2008</v>
      </c>
      <c r="B217">
        <f t="shared" si="27"/>
        <v>12</v>
      </c>
      <c r="C217" s="1">
        <v>24274.850274460845</v>
      </c>
      <c r="D217" s="1">
        <v>24276.621943255916</v>
      </c>
      <c r="E217" s="1">
        <v>148.56966586507187</v>
      </c>
      <c r="F217" s="1">
        <v>147549.70499999999</v>
      </c>
      <c r="G217" s="1">
        <f t="shared" si="24"/>
        <v>4.3053275146517009E-3</v>
      </c>
      <c r="H217" s="1">
        <f t="shared" si="25"/>
        <v>-8.2142155965250589E-5</v>
      </c>
      <c r="I217" s="1">
        <v>2.3936000000000002</v>
      </c>
      <c r="J217" s="1">
        <v>210.22800000000001</v>
      </c>
      <c r="K217" s="1">
        <f t="shared" si="20"/>
        <v>2.0729344779086445E-2</v>
      </c>
      <c r="L217" s="1">
        <v>-139897.49077816197</v>
      </c>
      <c r="M217" s="1">
        <f t="shared" si="21"/>
        <v>-447.90841287785247</v>
      </c>
      <c r="N217" s="1">
        <f t="shared" si="22"/>
        <v>-9.2848479199984073</v>
      </c>
      <c r="O217" s="1">
        <f t="shared" si="23"/>
        <v>-8.981958938821677E-2</v>
      </c>
      <c r="S217" s="1"/>
    </row>
    <row r="218" spans="1:19" x14ac:dyDescent="0.3">
      <c r="A218">
        <f t="shared" si="26"/>
        <v>2009</v>
      </c>
      <c r="B218">
        <f t="shared" si="27"/>
        <v>1</v>
      </c>
      <c r="C218" s="1">
        <v>24278.393741353961</v>
      </c>
      <c r="D218" s="1">
        <v>24263.164068730297</v>
      </c>
      <c r="E218" s="1">
        <v>148.55408115593551</v>
      </c>
      <c r="F218" s="1">
        <v>137537.875</v>
      </c>
      <c r="G218" s="1">
        <f t="shared" si="24"/>
        <v>-2.7506902073327483E-3</v>
      </c>
      <c r="H218" s="1">
        <f t="shared" si="25"/>
        <v>-2.5242467019616962E-5</v>
      </c>
      <c r="I218" s="1">
        <v>2.3066</v>
      </c>
      <c r="J218" s="1">
        <v>211.143</v>
      </c>
      <c r="K218" s="1">
        <f t="shared" si="20"/>
        <v>2.0059912076079531E-2</v>
      </c>
      <c r="L218" s="1">
        <v>-133458.42911961526</v>
      </c>
      <c r="M218" s="1">
        <f t="shared" si="21"/>
        <v>-425.48546946008105</v>
      </c>
      <c r="N218" s="1">
        <f t="shared" si="22"/>
        <v>-8.5352011070186489</v>
      </c>
      <c r="O218" s="1">
        <f t="shared" si="23"/>
        <v>0.44980227344740165</v>
      </c>
      <c r="S218" s="1"/>
    </row>
    <row r="219" spans="1:19" x14ac:dyDescent="0.3">
      <c r="A219">
        <f t="shared" si="26"/>
        <v>2009</v>
      </c>
      <c r="B219">
        <f t="shared" si="27"/>
        <v>2</v>
      </c>
      <c r="C219" s="1">
        <v>24247.94394957754</v>
      </c>
      <c r="D219" s="1">
        <v>24146.110693322353</v>
      </c>
      <c r="E219" s="1">
        <v>148.53849644679914</v>
      </c>
      <c r="F219" s="1">
        <v>136267.90599999999</v>
      </c>
      <c r="G219" s="1">
        <f t="shared" si="24"/>
        <v>-1.6508052714189064E-4</v>
      </c>
      <c r="H219" s="1">
        <f t="shared" si="25"/>
        <v>-1.8751693081190833E-4</v>
      </c>
      <c r="I219" s="1">
        <v>2.3119000000000001</v>
      </c>
      <c r="J219" s="1">
        <v>212.19300000000001</v>
      </c>
      <c r="K219" s="1">
        <f t="shared" si="20"/>
        <v>2.0231364676531551E-2</v>
      </c>
      <c r="L219" s="1">
        <v>-131843.39560043326</v>
      </c>
      <c r="M219" s="1">
        <f t="shared" si="21"/>
        <v>-418.30042246170967</v>
      </c>
      <c r="N219" s="1">
        <f t="shared" si="22"/>
        <v>-8.4627883911700579</v>
      </c>
      <c r="O219" s="1">
        <f t="shared" si="23"/>
        <v>0.14536330604207137</v>
      </c>
      <c r="S219" s="1"/>
    </row>
    <row r="220" spans="1:19" x14ac:dyDescent="0.3">
      <c r="A220">
        <f t="shared" si="26"/>
        <v>2009</v>
      </c>
      <c r="B220">
        <f t="shared" si="27"/>
        <v>3</v>
      </c>
      <c r="C220" s="1">
        <v>24044.70510269115</v>
      </c>
      <c r="D220" s="1">
        <v>24050.019715685055</v>
      </c>
      <c r="E220" s="1">
        <v>148.52291173766278</v>
      </c>
      <c r="F220" s="1">
        <v>135056.36499999999</v>
      </c>
      <c r="G220" s="1">
        <f t="shared" si="24"/>
        <v>-1.8337561985286993E-4</v>
      </c>
      <c r="H220" s="1">
        <f t="shared" si="25"/>
        <v>-1.5587855901898011E-4</v>
      </c>
      <c r="I220" s="1">
        <v>2.3130000000000002</v>
      </c>
      <c r="J220" s="1">
        <v>212.709</v>
      </c>
      <c r="K220" s="1">
        <f t="shared" si="20"/>
        <v>2.0461715579324549E-2</v>
      </c>
      <c r="L220" s="1">
        <v>-134869.63621629879</v>
      </c>
      <c r="M220" s="1">
        <f t="shared" si="21"/>
        <v>-426.9085623656153</v>
      </c>
      <c r="N220" s="1">
        <f t="shared" si="22"/>
        <v>-8.7352815815035569</v>
      </c>
      <c r="O220" s="1">
        <f t="shared" si="23"/>
        <v>-0.17613731038075109</v>
      </c>
      <c r="S220" s="1"/>
    </row>
    <row r="221" spans="1:19" x14ac:dyDescent="0.3">
      <c r="A221">
        <f t="shared" si="26"/>
        <v>2009</v>
      </c>
      <c r="B221">
        <f t="shared" si="27"/>
        <v>4</v>
      </c>
      <c r="C221" s="1">
        <v>24055.335503370487</v>
      </c>
      <c r="D221" s="1">
        <v>24076.406899646878</v>
      </c>
      <c r="E221" s="1">
        <v>148.50732702852639</v>
      </c>
      <c r="F221" s="1">
        <v>144762.552</v>
      </c>
      <c r="G221" s="1">
        <f t="shared" si="24"/>
        <v>2.6771450198806584E-3</v>
      </c>
      <c r="H221" s="1">
        <f t="shared" si="25"/>
        <v>3.9853203432586165E-5</v>
      </c>
      <c r="I221" s="1">
        <v>2.2050999999999998</v>
      </c>
      <c r="J221" s="1">
        <v>213.24</v>
      </c>
      <c r="K221" s="1">
        <f t="shared" si="20"/>
        <v>1.9547244474479114E-2</v>
      </c>
      <c r="L221" s="1">
        <v>-133985.82183238899</v>
      </c>
      <c r="M221" s="1">
        <f t="shared" si="21"/>
        <v>-423.09928290390332</v>
      </c>
      <c r="N221" s="1">
        <f t="shared" si="22"/>
        <v>-8.2704251198994001</v>
      </c>
      <c r="O221" s="1">
        <f t="shared" si="23"/>
        <v>7.4460916909696806E-2</v>
      </c>
      <c r="S221" s="1"/>
    </row>
    <row r="222" spans="1:19" x14ac:dyDescent="0.3">
      <c r="A222">
        <f t="shared" si="26"/>
        <v>2009</v>
      </c>
      <c r="B222">
        <f t="shared" si="27"/>
        <v>5</v>
      </c>
      <c r="C222" s="1">
        <v>24097.496753522457</v>
      </c>
      <c r="D222" s="1">
        <v>24059.449521726903</v>
      </c>
      <c r="E222" s="1">
        <v>148.49174231939003</v>
      </c>
      <c r="F222" s="1">
        <v>133322.92000000001</v>
      </c>
      <c r="G222" s="1">
        <f t="shared" si="24"/>
        <v>-3.1692321494359368E-3</v>
      </c>
      <c r="H222" s="1">
        <f t="shared" si="25"/>
        <v>-2.7732399653944417E-5</v>
      </c>
      <c r="I222" s="1">
        <v>2.0600999999999998</v>
      </c>
      <c r="J222" s="1">
        <v>213.85599999999999</v>
      </c>
      <c r="K222" s="1">
        <f t="shared" si="20"/>
        <v>1.8282593835627359E-2</v>
      </c>
      <c r="L222" s="1">
        <v>-137170.04367813913</v>
      </c>
      <c r="M222" s="1">
        <f t="shared" si="21"/>
        <v>-431.95204499893185</v>
      </c>
      <c r="N222" s="1">
        <f t="shared" si="22"/>
        <v>-7.8972037951841028</v>
      </c>
      <c r="O222" s="1">
        <f t="shared" si="23"/>
        <v>-0.16185145370684317</v>
      </c>
      <c r="S222" s="1"/>
    </row>
    <row r="223" spans="1:19" x14ac:dyDescent="0.3">
      <c r="A223">
        <f t="shared" si="26"/>
        <v>2009</v>
      </c>
      <c r="B223">
        <f t="shared" si="27"/>
        <v>6</v>
      </c>
      <c r="C223" s="1">
        <v>24021.462362222763</v>
      </c>
      <c r="D223" s="1">
        <v>23944.072101715705</v>
      </c>
      <c r="E223" s="1">
        <v>148.47615761025367</v>
      </c>
      <c r="F223" s="1">
        <v>139185.83499999999</v>
      </c>
      <c r="G223" s="1">
        <f t="shared" si="24"/>
        <v>1.8329016941644252E-3</v>
      </c>
      <c r="H223" s="1">
        <f t="shared" si="25"/>
        <v>-1.8906967580716418E-4</v>
      </c>
      <c r="I223" s="1">
        <v>1.9568000000000001</v>
      </c>
      <c r="J223" s="1">
        <v>215.69300000000001</v>
      </c>
      <c r="K223" s="1">
        <f t="shared" si="20"/>
        <v>1.7570456620649513E-2</v>
      </c>
      <c r="L223" s="1">
        <v>-139870.32089532033</v>
      </c>
      <c r="M223" s="1">
        <f t="shared" si="21"/>
        <v>-436.74988603310499</v>
      </c>
      <c r="N223" s="1">
        <f t="shared" si="22"/>
        <v>-7.6738949266182894</v>
      </c>
      <c r="O223" s="1">
        <f t="shared" si="23"/>
        <v>-8.4300257763711528E-2</v>
      </c>
      <c r="S223" s="1"/>
    </row>
    <row r="224" spans="1:19" x14ac:dyDescent="0.3">
      <c r="A224">
        <f t="shared" si="26"/>
        <v>2009</v>
      </c>
      <c r="B224">
        <f t="shared" si="27"/>
        <v>7</v>
      </c>
      <c r="C224" s="1">
        <v>23866.931170426455</v>
      </c>
      <c r="D224" s="1">
        <v>23877.88937862742</v>
      </c>
      <c r="E224" s="1">
        <v>148.46057290111727</v>
      </c>
      <c r="F224" s="1">
        <v>135545.84299999999</v>
      </c>
      <c r="G224" s="1">
        <f t="shared" si="24"/>
        <v>-9.1418166824733943E-4</v>
      </c>
      <c r="H224" s="1">
        <f t="shared" si="25"/>
        <v>-1.1310751757437495E-4</v>
      </c>
      <c r="I224" s="1">
        <v>1.9319999999999999</v>
      </c>
      <c r="J224" s="1">
        <v>215.351</v>
      </c>
      <c r="K224" s="1">
        <f t="shared" si="20"/>
        <v>1.7432410100362554E-2</v>
      </c>
      <c r="L224" s="1">
        <v>-143078.49932232642</v>
      </c>
      <c r="M224" s="1">
        <f t="shared" si="21"/>
        <v>-447.52402131481716</v>
      </c>
      <c r="N224" s="1">
        <f t="shared" si="22"/>
        <v>-7.801422269323286</v>
      </c>
      <c r="O224" s="1">
        <f t="shared" si="23"/>
        <v>-0.18781914470759276</v>
      </c>
      <c r="S224" s="1"/>
    </row>
    <row r="225" spans="1:19" x14ac:dyDescent="0.3">
      <c r="A225">
        <f t="shared" si="26"/>
        <v>2009</v>
      </c>
      <c r="B225">
        <f t="shared" si="27"/>
        <v>8</v>
      </c>
      <c r="C225" s="1">
        <v>23888.852618155041</v>
      </c>
      <c r="D225" s="1">
        <v>23918.263306556273</v>
      </c>
      <c r="E225" s="1">
        <v>149.3919434993567</v>
      </c>
      <c r="F225" s="1">
        <v>137018.96100000001</v>
      </c>
      <c r="G225" s="1">
        <f t="shared" si="24"/>
        <v>1.0974566192556434E-4</v>
      </c>
      <c r="H225" s="1">
        <f t="shared" si="25"/>
        <v>3.0303093655786536E-4</v>
      </c>
      <c r="I225" s="1">
        <v>1.8444</v>
      </c>
      <c r="J225" s="1">
        <v>215.834</v>
      </c>
      <c r="K225" s="1">
        <f t="shared" si="20"/>
        <v>1.6664016307650714E-2</v>
      </c>
      <c r="L225" s="1">
        <v>-145474.51873181664</v>
      </c>
      <c r="M225" s="1">
        <f t="shared" si="21"/>
        <v>-451.16966586401094</v>
      </c>
      <c r="N225" s="1">
        <f t="shared" si="22"/>
        <v>-7.5182986694752021</v>
      </c>
      <c r="O225" s="1">
        <f t="shared" si="23"/>
        <v>-6.0751080219663578E-2</v>
      </c>
      <c r="S225" s="1"/>
    </row>
    <row r="226" spans="1:19" x14ac:dyDescent="0.3">
      <c r="A226">
        <f t="shared" si="26"/>
        <v>2009</v>
      </c>
      <c r="B226">
        <f t="shared" si="27"/>
        <v>9</v>
      </c>
      <c r="C226" s="1">
        <v>23947.710203837272</v>
      </c>
      <c r="D226" s="1">
        <v>23942.81491448676</v>
      </c>
      <c r="E226" s="1">
        <v>150.32331409759612</v>
      </c>
      <c r="F226" s="1">
        <v>145698.459</v>
      </c>
      <c r="G226" s="1">
        <f t="shared" si="24"/>
        <v>2.1348688628033685E-3</v>
      </c>
      <c r="H226" s="1">
        <f t="shared" si="25"/>
        <v>2.7617033781495142E-4</v>
      </c>
      <c r="I226" s="1">
        <v>1.819</v>
      </c>
      <c r="J226" s="1">
        <v>215.96899999999999</v>
      </c>
      <c r="K226" s="1">
        <f t="shared" si="20"/>
        <v>1.6404391386741095E-2</v>
      </c>
      <c r="L226" s="1">
        <v>-149905.49315989733</v>
      </c>
      <c r="M226" s="1">
        <f t="shared" si="21"/>
        <v>-461.74243435554359</v>
      </c>
      <c r="N226" s="1">
        <f t="shared" si="22"/>
        <v>-7.5746036130349443</v>
      </c>
      <c r="O226" s="1">
        <f t="shared" si="23"/>
        <v>-0.17343983237650562</v>
      </c>
      <c r="S226" s="1"/>
    </row>
    <row r="227" spans="1:19" x14ac:dyDescent="0.3">
      <c r="A227">
        <f t="shared" si="26"/>
        <v>2009</v>
      </c>
      <c r="B227">
        <f t="shared" si="27"/>
        <v>10</v>
      </c>
      <c r="C227" s="1">
        <v>23937.920625810533</v>
      </c>
      <c r="D227" s="1">
        <v>23946.38741375567</v>
      </c>
      <c r="E227" s="1">
        <v>151.25468469583555</v>
      </c>
      <c r="F227" s="1">
        <v>147453.94099999999</v>
      </c>
      <c r="G227" s="1">
        <f t="shared" si="24"/>
        <v>2.2940114186936061E-4</v>
      </c>
      <c r="H227" s="1">
        <f t="shared" si="25"/>
        <v>2.5544185115314631E-4</v>
      </c>
      <c r="I227" s="1">
        <v>1.7376</v>
      </c>
      <c r="J227" s="1">
        <v>216.17699999999999</v>
      </c>
      <c r="K227" s="1">
        <f t="shared" si="20"/>
        <v>1.5691803856805599E-2</v>
      </c>
      <c r="L227" s="1">
        <v>-158136.61249794401</v>
      </c>
      <c r="M227" s="1">
        <f t="shared" si="21"/>
        <v>-483.63097825267505</v>
      </c>
      <c r="N227" s="1">
        <f t="shared" si="22"/>
        <v>-7.5890424498159916</v>
      </c>
      <c r="O227" s="1">
        <f t="shared" si="23"/>
        <v>-0.3434707375448669</v>
      </c>
      <c r="S227" s="1"/>
    </row>
    <row r="228" spans="1:19" x14ac:dyDescent="0.3">
      <c r="A228">
        <f t="shared" si="26"/>
        <v>2009</v>
      </c>
      <c r="B228">
        <f t="shared" si="27"/>
        <v>11</v>
      </c>
      <c r="C228" s="1">
        <v>23954.857196384401</v>
      </c>
      <c r="D228" s="1">
        <v>23941.340161545442</v>
      </c>
      <c r="E228" s="1">
        <v>152.18605529407498</v>
      </c>
      <c r="F228" s="1">
        <v>156868.06299999999</v>
      </c>
      <c r="G228" s="1">
        <f t="shared" si="24"/>
        <v>2.3431690272389671E-3</v>
      </c>
      <c r="H228" s="1">
        <f t="shared" si="25"/>
        <v>2.3915880322737844E-4</v>
      </c>
      <c r="I228" s="1">
        <v>1.7252000000000001</v>
      </c>
      <c r="J228" s="1">
        <v>216.33</v>
      </c>
      <c r="K228" s="1">
        <f t="shared" si="20"/>
        <v>1.557982637677049E-2</v>
      </c>
      <c r="L228" s="1">
        <v>-163173.34200793758</v>
      </c>
      <c r="M228" s="1">
        <f t="shared" si="21"/>
        <v>-495.63001393378153</v>
      </c>
      <c r="N228" s="1">
        <f t="shared" si="22"/>
        <v>-7.721829564204655</v>
      </c>
      <c r="O228" s="1">
        <f t="shared" si="23"/>
        <v>-0.18694289260031294</v>
      </c>
      <c r="S228" s="1"/>
    </row>
    <row r="229" spans="1:19" x14ac:dyDescent="0.3">
      <c r="A229">
        <f t="shared" si="26"/>
        <v>2009</v>
      </c>
      <c r="B229">
        <f t="shared" si="27"/>
        <v>12</v>
      </c>
      <c r="C229" s="1">
        <v>23927.830753979291</v>
      </c>
      <c r="D229" s="1">
        <v>24048.186114988494</v>
      </c>
      <c r="E229" s="1">
        <v>153.1174258923144</v>
      </c>
      <c r="F229" s="1">
        <v>166072.83499999999</v>
      </c>
      <c r="G229" s="1">
        <f t="shared" si="24"/>
        <v>2.0477965550073848E-3</v>
      </c>
      <c r="H229" s="1">
        <f t="shared" si="25"/>
        <v>4.6458205936951956E-4</v>
      </c>
      <c r="I229" s="1">
        <v>1.7495000000000001</v>
      </c>
      <c r="J229" s="1">
        <v>215.94900000000001</v>
      </c>
      <c r="K229" s="1">
        <f t="shared" si="20"/>
        <v>1.5789261441393719E-2</v>
      </c>
      <c r="L229" s="1">
        <v>-165540.33173417803</v>
      </c>
      <c r="M229" s="1">
        <f t="shared" si="21"/>
        <v>-500.6428342547257</v>
      </c>
      <c r="N229" s="1">
        <f t="shared" si="22"/>
        <v>-7.9047805988082072</v>
      </c>
      <c r="O229" s="1">
        <f t="shared" si="23"/>
        <v>-7.9148730606118711E-2</v>
      </c>
      <c r="S229" s="1"/>
    </row>
    <row r="230" spans="1:19" x14ac:dyDescent="0.3">
      <c r="A230">
        <f t="shared" si="26"/>
        <v>2010</v>
      </c>
      <c r="B230">
        <f t="shared" si="27"/>
        <v>1</v>
      </c>
      <c r="C230" s="1">
        <v>24169.146855276431</v>
      </c>
      <c r="D230" s="1">
        <v>24300.94679090432</v>
      </c>
      <c r="E230" s="1">
        <v>154.04879649055385</v>
      </c>
      <c r="F230" s="1">
        <v>155650.32500000001</v>
      </c>
      <c r="G230" s="1">
        <f t="shared" si="24"/>
        <v>-3.5230973029736351E-3</v>
      </c>
      <c r="H230" s="1">
        <f t="shared" si="25"/>
        <v>7.2377638003650593E-4</v>
      </c>
      <c r="I230" s="1">
        <v>1.7789999999999999</v>
      </c>
      <c r="J230" s="1">
        <v>216.68700000000001</v>
      </c>
      <c r="K230" s="1">
        <f t="shared" si="20"/>
        <v>1.594951511148783E-2</v>
      </c>
      <c r="L230" s="1">
        <v>-168427.12168929604</v>
      </c>
      <c r="M230" s="1">
        <f t="shared" si="21"/>
        <v>-504.56934357538813</v>
      </c>
      <c r="N230" s="1">
        <f t="shared" si="22"/>
        <v>-8.0476363701491476</v>
      </c>
      <c r="O230" s="1">
        <f t="shared" si="23"/>
        <v>-6.2625919745302738E-2</v>
      </c>
      <c r="S230" s="1"/>
    </row>
    <row r="231" spans="1:19" x14ac:dyDescent="0.3">
      <c r="A231">
        <f t="shared" si="26"/>
        <v>2010</v>
      </c>
      <c r="B231">
        <f t="shared" si="27"/>
        <v>2</v>
      </c>
      <c r="C231" s="1">
        <v>24433.465461998363</v>
      </c>
      <c r="D231" s="1">
        <v>24510.609274765553</v>
      </c>
      <c r="E231" s="1">
        <v>154.98016708879328</v>
      </c>
      <c r="F231" s="1">
        <v>154334.41800000001</v>
      </c>
      <c r="G231" s="1">
        <f t="shared" si="24"/>
        <v>-9.4980681298650893E-4</v>
      </c>
      <c r="H231" s="1">
        <f t="shared" si="25"/>
        <v>6.0229945554328619E-4</v>
      </c>
      <c r="I231" s="1">
        <v>1.8393999999999999</v>
      </c>
      <c r="J231" s="1">
        <v>216.74100000000001</v>
      </c>
      <c r="K231" s="1">
        <f t="shared" si="20"/>
        <v>1.6316694658809701E-2</v>
      </c>
      <c r="L231" s="1">
        <v>-169708.96303664224</v>
      </c>
      <c r="M231" s="1">
        <f t="shared" si="21"/>
        <v>-505.228198786083</v>
      </c>
      <c r="N231" s="1">
        <f t="shared" si="22"/>
        <v>-8.2436542526129255</v>
      </c>
      <c r="O231" s="1">
        <f t="shared" si="23"/>
        <v>-1.075033929727276E-2</v>
      </c>
      <c r="S231" s="1"/>
    </row>
    <row r="232" spans="1:19" x14ac:dyDescent="0.3">
      <c r="A232">
        <f t="shared" si="26"/>
        <v>2010</v>
      </c>
      <c r="B232">
        <f t="shared" si="27"/>
        <v>3</v>
      </c>
      <c r="C232" s="1">
        <v>24587.99665379466</v>
      </c>
      <c r="D232" s="1">
        <v>24676.1849412679</v>
      </c>
      <c r="E232" s="1">
        <v>155.91153768703271</v>
      </c>
      <c r="F232" s="1">
        <v>156710.266</v>
      </c>
      <c r="G232" s="1">
        <f t="shared" si="24"/>
        <v>1.0384491313047278E-4</v>
      </c>
      <c r="H232" s="1">
        <f t="shared" si="25"/>
        <v>5.1590610957394812E-4</v>
      </c>
      <c r="I232" s="1">
        <v>1.7849999999999999</v>
      </c>
      <c r="J232" s="1">
        <v>217.631</v>
      </c>
      <c r="K232" s="1">
        <f t="shared" si="20"/>
        <v>1.579922677189918E-2</v>
      </c>
      <c r="L232" s="1">
        <v>-172890.76305355254</v>
      </c>
      <c r="M232" s="1">
        <f t="shared" si="21"/>
        <v>-509.53354228730166</v>
      </c>
      <c r="N232" s="1">
        <f t="shared" si="22"/>
        <v>-8.0502359824861589</v>
      </c>
      <c r="O232" s="1">
        <f t="shared" si="23"/>
        <v>-6.8021098306676464E-2</v>
      </c>
      <c r="S232" s="1"/>
    </row>
    <row r="233" spans="1:19" x14ac:dyDescent="0.3">
      <c r="A233">
        <f t="shared" si="26"/>
        <v>2010</v>
      </c>
      <c r="B233">
        <f t="shared" si="27"/>
        <v>4</v>
      </c>
      <c r="C233" s="1">
        <v>24764.689528363149</v>
      </c>
      <c r="D233" s="1">
        <v>24958.22339481911</v>
      </c>
      <c r="E233" s="1">
        <v>156.84290828527213</v>
      </c>
      <c r="F233" s="1">
        <v>154627.326</v>
      </c>
      <c r="G233" s="1">
        <f t="shared" si="24"/>
        <v>-1.2315466344750489E-3</v>
      </c>
      <c r="H233" s="1">
        <f t="shared" si="25"/>
        <v>6.9528221158709526E-4</v>
      </c>
      <c r="I233" s="1">
        <v>1.7558</v>
      </c>
      <c r="J233" s="1">
        <v>218.00899999999999</v>
      </c>
      <c r="K233" s="1">
        <f t="shared" si="20"/>
        <v>1.5456692956380474E-2</v>
      </c>
      <c r="L233" s="1">
        <v>-176014.62795512061</v>
      </c>
      <c r="M233" s="1">
        <f t="shared" si="21"/>
        <v>-514.76552377013218</v>
      </c>
      <c r="N233" s="1">
        <f t="shared" si="22"/>
        <v>-7.9565726454453074</v>
      </c>
      <c r="O233" s="1">
        <f t="shared" si="23"/>
        <v>-8.0869131333580313E-2</v>
      </c>
      <c r="S233" s="1"/>
    </row>
    <row r="234" spans="1:19" x14ac:dyDescent="0.3">
      <c r="A234">
        <f t="shared" si="26"/>
        <v>2010</v>
      </c>
      <c r="B234">
        <f t="shared" si="27"/>
        <v>5</v>
      </c>
      <c r="C234" s="1">
        <v>25153.269711387657</v>
      </c>
      <c r="D234" s="1">
        <v>25196.175132273405</v>
      </c>
      <c r="E234" s="1">
        <v>157.77427888351156</v>
      </c>
      <c r="F234" s="1">
        <v>158687.30900000001</v>
      </c>
      <c r="G234" s="1">
        <f t="shared" si="24"/>
        <v>4.1727521665821388E-4</v>
      </c>
      <c r="H234" s="1">
        <f t="shared" si="25"/>
        <v>6.0576701877084306E-4</v>
      </c>
      <c r="I234" s="1">
        <v>1.8124</v>
      </c>
      <c r="J234" s="1">
        <v>218.178</v>
      </c>
      <c r="K234" s="1">
        <f t="shared" si="20"/>
        <v>1.572065229440046E-2</v>
      </c>
      <c r="L234" s="1">
        <v>-178535.95877446127</v>
      </c>
      <c r="M234" s="1">
        <f t="shared" si="21"/>
        <v>-518.65496528498556</v>
      </c>
      <c r="N234" s="1">
        <f t="shared" si="22"/>
        <v>-8.1535943700095999</v>
      </c>
      <c r="O234" s="1">
        <f t="shared" si="23"/>
        <v>-6.1144557674417399E-2</v>
      </c>
      <c r="S234" s="1"/>
    </row>
    <row r="235" spans="1:19" x14ac:dyDescent="0.3">
      <c r="A235">
        <f t="shared" si="26"/>
        <v>2010</v>
      </c>
      <c r="B235">
        <f t="shared" si="27"/>
        <v>6</v>
      </c>
      <c r="C235" s="1">
        <v>25239.15373947499</v>
      </c>
      <c r="D235" s="1">
        <v>25266.55568878628</v>
      </c>
      <c r="E235" s="1">
        <v>158.70564948175101</v>
      </c>
      <c r="F235" s="1">
        <v>159627.96900000001</v>
      </c>
      <c r="G235" s="1">
        <f t="shared" si="24"/>
        <v>-1.1022066180354367E-4</v>
      </c>
      <c r="H235" s="1">
        <f t="shared" si="25"/>
        <v>3.4505710878858362E-4</v>
      </c>
      <c r="I235" s="1">
        <v>1.8053999999999999</v>
      </c>
      <c r="J235" s="1">
        <v>217.965</v>
      </c>
      <c r="K235" s="1">
        <f t="shared" si="20"/>
        <v>1.5591410673351111E-2</v>
      </c>
      <c r="L235" s="1">
        <v>-181785.33112287638</v>
      </c>
      <c r="M235" s="1">
        <f t="shared" si="21"/>
        <v>-525.50842982862184</v>
      </c>
      <c r="N235" s="1">
        <f t="shared" si="22"/>
        <v>-8.1934177417659573</v>
      </c>
      <c r="O235" s="1">
        <f t="shared" si="23"/>
        <v>-0.10685518023508322</v>
      </c>
      <c r="S235" s="1"/>
    </row>
    <row r="236" spans="1:19" x14ac:dyDescent="0.3">
      <c r="A236">
        <f t="shared" si="26"/>
        <v>2010</v>
      </c>
      <c r="B236">
        <f t="shared" si="27"/>
        <v>7</v>
      </c>
      <c r="C236" s="1">
        <v>25293.987388176905</v>
      </c>
      <c r="D236" s="1">
        <v>25432.762841443993</v>
      </c>
      <c r="E236" s="1">
        <v>159.63702007999044</v>
      </c>
      <c r="F236" s="1">
        <v>162528.34099999999</v>
      </c>
      <c r="G236" s="1">
        <f t="shared" si="24"/>
        <v>2.2348956271465298E-4</v>
      </c>
      <c r="H236" s="1">
        <f t="shared" si="25"/>
        <v>4.9480535544313138E-4</v>
      </c>
      <c r="I236" s="1">
        <v>1.7687999999999999</v>
      </c>
      <c r="J236" s="1">
        <v>218.011</v>
      </c>
      <c r="K236" s="1">
        <f t="shared" si="20"/>
        <v>1.5245435639785612E-2</v>
      </c>
      <c r="L236" s="1">
        <v>-184935.73006532155</v>
      </c>
      <c r="M236" s="1">
        <f t="shared" si="21"/>
        <v>-531.38440766310191</v>
      </c>
      <c r="N236" s="1">
        <f t="shared" si="22"/>
        <v>-8.10118678701342</v>
      </c>
      <c r="O236" s="1">
        <f t="shared" si="23"/>
        <v>-8.9581841896372083E-2</v>
      </c>
      <c r="S236" s="1"/>
    </row>
    <row r="237" spans="1:19" x14ac:dyDescent="0.3">
      <c r="A237">
        <f t="shared" si="26"/>
        <v>2010</v>
      </c>
      <c r="B237">
        <f t="shared" si="27"/>
        <v>8</v>
      </c>
      <c r="C237" s="1">
        <v>25572.299686188588</v>
      </c>
      <c r="D237" s="1">
        <v>25712.005129724042</v>
      </c>
      <c r="E237" s="1">
        <v>160.16574096077383</v>
      </c>
      <c r="F237" s="1">
        <v>173242.65</v>
      </c>
      <c r="G237" s="1">
        <f t="shared" si="24"/>
        <v>2.0362383644319734E-3</v>
      </c>
      <c r="H237" s="1">
        <f t="shared" si="25"/>
        <v>5.7968342087336708E-4</v>
      </c>
      <c r="I237" s="1">
        <v>1.7587999999999999</v>
      </c>
      <c r="J237" s="1">
        <v>218.31200000000001</v>
      </c>
      <c r="K237" s="1">
        <f t="shared" si="20"/>
        <v>1.5014963468748093E-2</v>
      </c>
      <c r="L237" s="1">
        <v>-187096.72012212011</v>
      </c>
      <c r="M237" s="1">
        <f t="shared" si="21"/>
        <v>-535.08027141190064</v>
      </c>
      <c r="N237" s="1">
        <f t="shared" si="22"/>
        <v>-8.0342107280975021</v>
      </c>
      <c r="O237" s="1">
        <f t="shared" si="23"/>
        <v>-5.5493259173682752E-2</v>
      </c>
      <c r="S237" s="1"/>
    </row>
    <row r="238" spans="1:19" x14ac:dyDescent="0.3">
      <c r="A238">
        <f t="shared" si="26"/>
        <v>2010</v>
      </c>
      <c r="B238">
        <f t="shared" si="27"/>
        <v>9</v>
      </c>
      <c r="C238" s="1">
        <v>25852.473805788173</v>
      </c>
      <c r="D238" s="1">
        <v>25985.133565691522</v>
      </c>
      <c r="E238" s="1">
        <v>160.69446184155723</v>
      </c>
      <c r="F238" s="1">
        <v>176001.728</v>
      </c>
      <c r="G238" s="1">
        <f t="shared" si="24"/>
        <v>8.1621973877898935E-5</v>
      </c>
      <c r="H238" s="1">
        <f t="shared" si="25"/>
        <v>5.8252005108438195E-4</v>
      </c>
      <c r="I238" s="1">
        <v>1.7179</v>
      </c>
      <c r="J238" s="1">
        <v>218.43899999999999</v>
      </c>
      <c r="K238" s="1">
        <f t="shared" si="20"/>
        <v>1.4515297875129573E-2</v>
      </c>
      <c r="L238" s="1">
        <v>-200152.78358541138</v>
      </c>
      <c r="M238" s="1">
        <f t="shared" si="21"/>
        <v>-570.20437489846154</v>
      </c>
      <c r="N238" s="1">
        <f t="shared" si="22"/>
        <v>-8.2766863513532254</v>
      </c>
      <c r="O238" s="1">
        <f t="shared" si="23"/>
        <v>-0.50983682470431013</v>
      </c>
      <c r="S238" s="1"/>
    </row>
    <row r="239" spans="1:19" x14ac:dyDescent="0.3">
      <c r="A239">
        <f t="shared" si="26"/>
        <v>2010</v>
      </c>
      <c r="B239">
        <f t="shared" si="27"/>
        <v>10</v>
      </c>
      <c r="C239" s="1">
        <v>26118.474057815311</v>
      </c>
      <c r="D239" s="1">
        <v>26324.027106433812</v>
      </c>
      <c r="E239" s="1">
        <v>161.22318272234062</v>
      </c>
      <c r="F239" s="1">
        <v>177434.73</v>
      </c>
      <c r="G239" s="1">
        <f t="shared" si="24"/>
        <v>-3.4142419865876988E-4</v>
      </c>
      <c r="H239" s="1">
        <f t="shared" si="25"/>
        <v>6.817316872396932E-4</v>
      </c>
      <c r="I239" s="1">
        <v>1.6852</v>
      </c>
      <c r="J239" s="1">
        <v>218.71100000000001</v>
      </c>
      <c r="K239" s="1">
        <f t="shared" si="20"/>
        <v>1.4111535627392979E-2</v>
      </c>
      <c r="L239" s="1">
        <v>-210340.24521719481</v>
      </c>
      <c r="M239" s="1">
        <f t="shared" si="21"/>
        <v>-596.51896993327023</v>
      </c>
      <c r="N239" s="1">
        <f t="shared" si="22"/>
        <v>-8.4177986966291041</v>
      </c>
      <c r="O239" s="1">
        <f t="shared" si="23"/>
        <v>-0.37133934535412116</v>
      </c>
      <c r="S239" s="1"/>
    </row>
    <row r="240" spans="1:19" x14ac:dyDescent="0.3">
      <c r="A240">
        <f t="shared" si="26"/>
        <v>2010</v>
      </c>
      <c r="B240">
        <f t="shared" si="27"/>
        <v>11</v>
      </c>
      <c r="C240" s="1">
        <v>26531.197862721714</v>
      </c>
      <c r="D240" s="1">
        <v>26581.389539947842</v>
      </c>
      <c r="E240" s="1">
        <v>161.75190360312402</v>
      </c>
      <c r="F240" s="1">
        <v>178485.51800000001</v>
      </c>
      <c r="G240" s="1">
        <f t="shared" si="24"/>
        <v>-2.9572928526454267E-4</v>
      </c>
      <c r="H240" s="1">
        <f t="shared" si="25"/>
        <v>5.4058421125946943E-4</v>
      </c>
      <c r="I240" s="1">
        <v>1.7125300000000001</v>
      </c>
      <c r="J240" s="1">
        <v>218.803</v>
      </c>
      <c r="K240" s="1">
        <f t="shared" si="20"/>
        <v>1.4123248544178645E-2</v>
      </c>
      <c r="L240" s="1">
        <v>-211688.57696451075</v>
      </c>
      <c r="M240" s="1">
        <f t="shared" si="21"/>
        <v>-598.12885022257456</v>
      </c>
      <c r="N240" s="1">
        <f t="shared" si="22"/>
        <v>-8.4475224131372233</v>
      </c>
      <c r="O240" s="1">
        <f t="shared" si="23"/>
        <v>-2.2736739452220434E-2</v>
      </c>
      <c r="S240" s="1"/>
    </row>
    <row r="241" spans="1:19" x14ac:dyDescent="0.3">
      <c r="A241">
        <f t="shared" si="26"/>
        <v>2010</v>
      </c>
      <c r="B241">
        <f t="shared" si="27"/>
        <v>12</v>
      </c>
      <c r="C241" s="1">
        <v>26631.676169707804</v>
      </c>
      <c r="D241" s="1">
        <v>26761.596689245885</v>
      </c>
      <c r="E241" s="1">
        <v>162.28062448390742</v>
      </c>
      <c r="F241" s="1">
        <v>206853.32199999999</v>
      </c>
      <c r="G241" s="1">
        <f t="shared" si="24"/>
        <v>6.1181392062698431E-3</v>
      </c>
      <c r="H241" s="1">
        <f t="shared" si="25"/>
        <v>4.457394829065443E-4</v>
      </c>
      <c r="I241" s="1">
        <v>1.6926545449999999</v>
      </c>
      <c r="J241" s="1">
        <v>219.179</v>
      </c>
      <c r="K241" s="1">
        <f t="shared" si="20"/>
        <v>1.3930566298359487E-2</v>
      </c>
      <c r="L241" s="1">
        <v>-213244.33877921122</v>
      </c>
      <c r="M241" s="1">
        <f t="shared" si="21"/>
        <v>-599.53135172994178</v>
      </c>
      <c r="N241" s="1">
        <f t="shared" si="22"/>
        <v>-8.3518112432190339</v>
      </c>
      <c r="O241" s="1">
        <f t="shared" si="23"/>
        <v>-1.9537640231927611E-2</v>
      </c>
      <c r="S241" s="1"/>
    </row>
    <row r="242" spans="1:19" x14ac:dyDescent="0.3">
      <c r="A242">
        <f t="shared" si="26"/>
        <v>2011</v>
      </c>
      <c r="B242">
        <f t="shared" si="27"/>
        <v>1</v>
      </c>
      <c r="C242" s="1">
        <v>26892.151015732114</v>
      </c>
      <c r="D242" s="1">
        <v>27020.460751947921</v>
      </c>
      <c r="E242" s="1">
        <v>162.80934536469081</v>
      </c>
      <c r="F242" s="1">
        <v>193547.22700000001</v>
      </c>
      <c r="G242" s="1">
        <f t="shared" si="24"/>
        <v>-3.6341837257622134E-3</v>
      </c>
      <c r="H242" s="1">
        <f t="shared" si="25"/>
        <v>5.9507842298842572E-4</v>
      </c>
      <c r="I242" s="1">
        <v>1.674114286</v>
      </c>
      <c r="J242" s="1">
        <v>220.22300000000001</v>
      </c>
      <c r="K242" s="1">
        <f t="shared" si="20"/>
        <v>1.3709519561677989E-2</v>
      </c>
      <c r="L242" s="1">
        <v>-223764.43983298802</v>
      </c>
      <c r="M242" s="1">
        <f t="shared" si="21"/>
        <v>-624.09264718097188</v>
      </c>
      <c r="N242" s="1">
        <f t="shared" si="22"/>
        <v>-8.5560103548269328</v>
      </c>
      <c r="O242" s="1">
        <f t="shared" si="23"/>
        <v>-0.33672356044604967</v>
      </c>
      <c r="S242" s="1"/>
    </row>
    <row r="243" spans="1:19" x14ac:dyDescent="0.3">
      <c r="A243">
        <f t="shared" si="26"/>
        <v>2011</v>
      </c>
      <c r="B243">
        <f t="shared" si="27"/>
        <v>2</v>
      </c>
      <c r="C243" s="1">
        <v>27149.382688667818</v>
      </c>
      <c r="D243" s="1">
        <v>27232.077778267208</v>
      </c>
      <c r="E243" s="1">
        <v>163.33806624547418</v>
      </c>
      <c r="F243" s="1">
        <v>185606.93</v>
      </c>
      <c r="G243" s="1">
        <f t="shared" si="24"/>
        <v>-2.2683210848412766E-3</v>
      </c>
      <c r="H243" s="1">
        <f t="shared" si="25"/>
        <v>4.7775902406678819E-4</v>
      </c>
      <c r="I243" s="1">
        <v>1.6672</v>
      </c>
      <c r="J243" s="1">
        <v>221.309</v>
      </c>
      <c r="K243" s="1">
        <f t="shared" si="20"/>
        <v>1.3590230357392508E-2</v>
      </c>
      <c r="L243" s="1">
        <v>-234508.23505123411</v>
      </c>
      <c r="M243" s="1">
        <f t="shared" si="21"/>
        <v>-648.74139841948693</v>
      </c>
      <c r="N243" s="1">
        <f t="shared" si="22"/>
        <v>-8.8165450468977795</v>
      </c>
      <c r="O243" s="1">
        <f t="shared" si="23"/>
        <v>-0.33498220735348383</v>
      </c>
      <c r="S243" s="1"/>
    </row>
    <row r="244" spans="1:19" x14ac:dyDescent="0.3">
      <c r="A244">
        <f t="shared" si="26"/>
        <v>2011</v>
      </c>
      <c r="B244">
        <f t="shared" si="27"/>
        <v>3</v>
      </c>
      <c r="C244" s="1">
        <v>27315.02475123066</v>
      </c>
      <c r="D244" s="1">
        <v>27382.627319208645</v>
      </c>
      <c r="E244" s="1">
        <v>163.86678712625758</v>
      </c>
      <c r="F244" s="1">
        <v>179918.78200000001</v>
      </c>
      <c r="G244" s="1">
        <f t="shared" si="24"/>
        <v>-1.6309813399603967E-3</v>
      </c>
      <c r="H244" s="1">
        <f t="shared" si="25"/>
        <v>3.6017799101268331E-4</v>
      </c>
      <c r="I244" s="1">
        <v>1.6583000000000001</v>
      </c>
      <c r="J244" s="1">
        <v>223.46700000000001</v>
      </c>
      <c r="K244" s="1">
        <f t="shared" si="20"/>
        <v>1.3566721226686937E-2</v>
      </c>
      <c r="L244" s="1">
        <v>-244076.5152618413</v>
      </c>
      <c r="M244" s="1">
        <f t="shared" si="21"/>
        <v>-666.53300079751705</v>
      </c>
      <c r="N244" s="1">
        <f t="shared" si="22"/>
        <v>-9.0426674102070148</v>
      </c>
      <c r="O244" s="1">
        <f t="shared" si="23"/>
        <v>-0.24137370963879334</v>
      </c>
      <c r="S244" s="1"/>
    </row>
    <row r="245" spans="1:19" x14ac:dyDescent="0.3">
      <c r="A245">
        <f t="shared" si="26"/>
        <v>2011</v>
      </c>
      <c r="B245">
        <f t="shared" si="27"/>
        <v>4</v>
      </c>
      <c r="C245" s="1">
        <v>27450.39719829979</v>
      </c>
      <c r="D245" s="1">
        <v>27451.328093309534</v>
      </c>
      <c r="E245" s="1">
        <v>164.39550800704095</v>
      </c>
      <c r="F245" s="1">
        <v>172725.43900000001</v>
      </c>
      <c r="G245" s="1">
        <f t="shared" si="24"/>
        <v>-1.8229430312390743E-3</v>
      </c>
      <c r="H245" s="1">
        <f t="shared" si="25"/>
        <v>2.2892881717951502E-4</v>
      </c>
      <c r="I245" s="1">
        <v>1.5855999999999999</v>
      </c>
      <c r="J245" s="1">
        <v>224.90600000000001</v>
      </c>
      <c r="K245" s="1">
        <f t="shared" si="20"/>
        <v>1.2991103590373095E-2</v>
      </c>
      <c r="L245" s="1">
        <v>-254430.73916839808</v>
      </c>
      <c r="M245" s="1">
        <f t="shared" si="21"/>
        <v>-688.14283361012622</v>
      </c>
      <c r="N245" s="1">
        <f t="shared" si="22"/>
        <v>-8.9397348364020264</v>
      </c>
      <c r="O245" s="1">
        <f t="shared" si="23"/>
        <v>-0.28073557663925008</v>
      </c>
      <c r="S245" s="1"/>
    </row>
    <row r="246" spans="1:19" x14ac:dyDescent="0.3">
      <c r="A246">
        <f t="shared" si="26"/>
        <v>2011</v>
      </c>
      <c r="B246">
        <f t="shared" si="27"/>
        <v>5</v>
      </c>
      <c r="C246" s="1">
        <v>27452.259019887693</v>
      </c>
      <c r="D246" s="1">
        <v>27434.235475015834</v>
      </c>
      <c r="E246" s="1">
        <v>164.92422888782434</v>
      </c>
      <c r="F246" s="1">
        <v>178297.658</v>
      </c>
      <c r="G246" s="1">
        <f t="shared" si="24"/>
        <v>1.1326162136804582E-3</v>
      </c>
      <c r="H246" s="1">
        <f t="shared" si="25"/>
        <v>9.8121833568384298E-5</v>
      </c>
      <c r="I246" s="1">
        <v>1.6127</v>
      </c>
      <c r="J246" s="1">
        <v>225.964</v>
      </c>
      <c r="K246" s="1">
        <f t="shared" si="20"/>
        <v>1.3274395470915632E-2</v>
      </c>
      <c r="L246" s="1">
        <v>-259911.39556016072</v>
      </c>
      <c r="M246" s="1">
        <f t="shared" si="21"/>
        <v>-697.43157427375672</v>
      </c>
      <c r="N246" s="1">
        <f t="shared" si="22"/>
        <v>-9.2579825308131163</v>
      </c>
      <c r="O246" s="1">
        <f t="shared" si="23"/>
        <v>-0.12330241699580569</v>
      </c>
      <c r="S246" s="1"/>
    </row>
    <row r="247" spans="1:19" x14ac:dyDescent="0.3">
      <c r="A247">
        <f t="shared" si="26"/>
        <v>2011</v>
      </c>
      <c r="B247">
        <f t="shared" si="27"/>
        <v>6</v>
      </c>
      <c r="C247" s="1">
        <v>27416.223763347552</v>
      </c>
      <c r="D247" s="1">
        <v>27409.25606167916</v>
      </c>
      <c r="E247" s="1">
        <v>165.45294976860774</v>
      </c>
      <c r="F247" s="1">
        <v>190510.86199999999</v>
      </c>
      <c r="G247" s="1">
        <f t="shared" si="24"/>
        <v>2.6030042553370492E-3</v>
      </c>
      <c r="H247" s="1">
        <f t="shared" si="25"/>
        <v>8.9444590898741117E-5</v>
      </c>
      <c r="I247" s="1">
        <v>1.5862000000000001</v>
      </c>
      <c r="J247" s="1">
        <v>225.72200000000001</v>
      </c>
      <c r="K247" s="1">
        <f t="shared" si="20"/>
        <v>1.305942931785741E-2</v>
      </c>
      <c r="L247" s="1">
        <v>-265809.9404845853</v>
      </c>
      <c r="M247" s="1">
        <f t="shared" si="21"/>
        <v>-711.74236024934146</v>
      </c>
      <c r="N247" s="1">
        <f t="shared" si="22"/>
        <v>-9.29494904620128</v>
      </c>
      <c r="O247" s="1">
        <f t="shared" si="23"/>
        <v>-0.18689069793113333</v>
      </c>
      <c r="S247" s="1"/>
    </row>
    <row r="248" spans="1:19" x14ac:dyDescent="0.3">
      <c r="A248">
        <f t="shared" si="26"/>
        <v>2011</v>
      </c>
      <c r="B248">
        <f t="shared" si="27"/>
        <v>7</v>
      </c>
      <c r="C248" s="1">
        <v>27402.290130818696</v>
      </c>
      <c r="D248" s="1">
        <v>27486.153976608482</v>
      </c>
      <c r="E248" s="1">
        <v>165.98167064939111</v>
      </c>
      <c r="F248" s="1">
        <v>182099.198</v>
      </c>
      <c r="G248" s="1">
        <f t="shared" si="24"/>
        <v>-2.0947480281532441E-3</v>
      </c>
      <c r="H248" s="1">
        <f t="shared" si="25"/>
        <v>2.453306897223491E-4</v>
      </c>
      <c r="I248" s="1">
        <v>1.5630999999999999</v>
      </c>
      <c r="J248" s="1">
        <v>225.922</v>
      </c>
      <c r="K248" s="1">
        <f t="shared" si="20"/>
        <v>1.2887195796924775E-2</v>
      </c>
      <c r="L248" s="1">
        <v>-276033.35841039626</v>
      </c>
      <c r="M248" s="1">
        <f t="shared" si="21"/>
        <v>-736.1103324747628</v>
      </c>
      <c r="N248" s="1">
        <f t="shared" si="22"/>
        <v>-9.4863979827416625</v>
      </c>
      <c r="O248" s="1">
        <f t="shared" si="23"/>
        <v>-0.31403482924302928</v>
      </c>
      <c r="S248" s="1"/>
    </row>
    <row r="249" spans="1:19" x14ac:dyDescent="0.3">
      <c r="A249">
        <f t="shared" si="26"/>
        <v>2011</v>
      </c>
      <c r="B249">
        <f t="shared" si="27"/>
        <v>8</v>
      </c>
      <c r="C249" s="1">
        <v>27570.274485056652</v>
      </c>
      <c r="D249" s="1">
        <v>27673.801591625925</v>
      </c>
      <c r="E249" s="1">
        <v>166.24740398240567</v>
      </c>
      <c r="F249" s="1">
        <v>179285.432</v>
      </c>
      <c r="G249" s="1">
        <f t="shared" si="24"/>
        <v>-9.4561361194707427E-4</v>
      </c>
      <c r="H249" s="1">
        <f t="shared" si="25"/>
        <v>3.3172155335159967E-4</v>
      </c>
      <c r="I249" s="1">
        <v>1.5962000000000001</v>
      </c>
      <c r="J249" s="1">
        <v>226.54499999999999</v>
      </c>
      <c r="K249" s="1">
        <f t="shared" si="20"/>
        <v>1.3115978558573896E-2</v>
      </c>
      <c r="L249" s="1">
        <v>-283426.89599781635</v>
      </c>
      <c r="M249" s="1">
        <f t="shared" si="21"/>
        <v>-752.54366949236316</v>
      </c>
      <c r="N249" s="1">
        <f t="shared" si="22"/>
        <v>-9.8703466334523551</v>
      </c>
      <c r="O249" s="1">
        <f t="shared" si="23"/>
        <v>-0.21553929596866439</v>
      </c>
      <c r="S249" s="1"/>
    </row>
    <row r="250" spans="1:19" x14ac:dyDescent="0.3">
      <c r="A250">
        <f t="shared" si="26"/>
        <v>2011</v>
      </c>
      <c r="B250">
        <f t="shared" si="27"/>
        <v>9</v>
      </c>
      <c r="C250" s="1">
        <v>27777.717445206057</v>
      </c>
      <c r="D250" s="1">
        <v>27832.916659955587</v>
      </c>
      <c r="E250" s="1">
        <v>166.51313731542024</v>
      </c>
      <c r="F250" s="1">
        <v>188504.74900000001</v>
      </c>
      <c r="G250" s="1">
        <f t="shared" si="24"/>
        <v>1.7046468409725041E-3</v>
      </c>
      <c r="H250" s="1">
        <f t="shared" si="25"/>
        <v>2.8856605634142553E-4</v>
      </c>
      <c r="I250" s="1">
        <v>1.7490000000000001</v>
      </c>
      <c r="J250" s="1">
        <v>226.88900000000001</v>
      </c>
      <c r="K250" s="1">
        <f t="shared" si="20"/>
        <v>1.4285870024518003E-2</v>
      </c>
      <c r="L250" s="1">
        <v>-281292.38655292126</v>
      </c>
      <c r="M250" s="1">
        <f t="shared" si="21"/>
        <v>-744.55371206282734</v>
      </c>
      <c r="N250" s="1">
        <f t="shared" si="22"/>
        <v>-10.636597556801954</v>
      </c>
      <c r="O250" s="1">
        <f t="shared" si="23"/>
        <v>0.11414349333978002</v>
      </c>
      <c r="S250" s="1"/>
    </row>
    <row r="251" spans="1:19" x14ac:dyDescent="0.3">
      <c r="A251">
        <f t="shared" si="26"/>
        <v>2011</v>
      </c>
      <c r="B251">
        <f t="shared" si="27"/>
        <v>10</v>
      </c>
      <c r="C251" s="1">
        <v>27888.225565262488</v>
      </c>
      <c r="D251" s="1">
        <v>27947.68042146595</v>
      </c>
      <c r="E251" s="1">
        <v>166.7788706484348</v>
      </c>
      <c r="F251" s="1">
        <v>188069.133</v>
      </c>
      <c r="G251" s="1">
        <f t="shared" si="24"/>
        <v>-3.2502087496001641E-4</v>
      </c>
      <c r="H251" s="1">
        <f t="shared" si="25"/>
        <v>2.3136351497103879E-4</v>
      </c>
      <c r="I251" s="1">
        <v>1.7719</v>
      </c>
      <c r="J251" s="1">
        <v>226.42099999999999</v>
      </c>
      <c r="K251" s="1">
        <f t="shared" si="20"/>
        <v>1.4385833511032987E-2</v>
      </c>
      <c r="L251" s="1">
        <v>-286414.83256555983</v>
      </c>
      <c r="M251" s="1">
        <f t="shared" si="21"/>
        <v>-758.46889020602168</v>
      </c>
      <c r="N251" s="1">
        <f t="shared" si="22"/>
        <v>-10.911207177801787</v>
      </c>
      <c r="O251" s="1">
        <f t="shared" si="23"/>
        <v>-0.20018143604436034</v>
      </c>
      <c r="S251" s="1"/>
    </row>
    <row r="252" spans="1:19" x14ac:dyDescent="0.3">
      <c r="A252">
        <f t="shared" si="26"/>
        <v>2011</v>
      </c>
      <c r="B252">
        <f t="shared" si="27"/>
        <v>11</v>
      </c>
      <c r="C252" s="1">
        <v>28007.26202936675</v>
      </c>
      <c r="D252" s="1">
        <v>27984.881198579493</v>
      </c>
      <c r="E252" s="1">
        <v>167.04460398144937</v>
      </c>
      <c r="F252" s="1">
        <v>182670.91500000001</v>
      </c>
      <c r="G252" s="1">
        <f t="shared" si="24"/>
        <v>-1.2725049838875416E-3</v>
      </c>
      <c r="H252" s="1">
        <f t="shared" si="25"/>
        <v>1.1866040706365885E-4</v>
      </c>
      <c r="I252" s="1">
        <v>1.789725</v>
      </c>
      <c r="J252" s="1">
        <v>226.23</v>
      </c>
      <c r="K252" s="1">
        <f t="shared" si="20"/>
        <v>1.445658937762131E-2</v>
      </c>
      <c r="L252" s="1">
        <v>-284274.80467659031</v>
      </c>
      <c r="M252" s="1">
        <f t="shared" si="21"/>
        <v>-752.23878744440913</v>
      </c>
      <c r="N252" s="1">
        <f t="shared" si="22"/>
        <v>-10.874807264003579</v>
      </c>
      <c r="O252" s="1">
        <f t="shared" si="23"/>
        <v>9.0066037405017951E-2</v>
      </c>
      <c r="S252" s="1"/>
    </row>
    <row r="253" spans="1:19" x14ac:dyDescent="0.3">
      <c r="A253">
        <f t="shared" si="26"/>
        <v>2011</v>
      </c>
      <c r="B253">
        <f t="shared" si="27"/>
        <v>12</v>
      </c>
      <c r="C253" s="1">
        <v>27962.518252496073</v>
      </c>
      <c r="D253" s="1">
        <v>28004.317937397511</v>
      </c>
      <c r="E253" s="1">
        <v>167.31033731446394</v>
      </c>
      <c r="F253" s="1">
        <v>214235.31099999999</v>
      </c>
      <c r="G253" s="1">
        <f t="shared" si="24"/>
        <v>6.6475969190137457E-3</v>
      </c>
      <c r="H253" s="1">
        <f t="shared" si="25"/>
        <v>9.9212272574042762E-5</v>
      </c>
      <c r="I253" s="1">
        <v>1.8362000000000001</v>
      </c>
      <c r="J253" s="1">
        <v>225.672</v>
      </c>
      <c r="K253" s="1">
        <f t="shared" si="20"/>
        <v>1.4819084699676879E-2</v>
      </c>
      <c r="L253" s="1">
        <v>-284264.12724781013</v>
      </c>
      <c r="M253" s="1">
        <f t="shared" si="21"/>
        <v>-752.87279578638163</v>
      </c>
      <c r="N253" s="1">
        <f t="shared" si="22"/>
        <v>-11.156885728840923</v>
      </c>
      <c r="O253" s="1">
        <f t="shared" si="23"/>
        <v>-9.3954233199919912E-3</v>
      </c>
      <c r="S253" s="1"/>
    </row>
    <row r="254" spans="1:19" x14ac:dyDescent="0.3">
      <c r="A254">
        <f t="shared" si="26"/>
        <v>2012</v>
      </c>
      <c r="B254">
        <f t="shared" si="27"/>
        <v>1</v>
      </c>
      <c r="C254" s="1">
        <v>28046.1801064301</v>
      </c>
      <c r="D254" s="1">
        <v>28056.058033084384</v>
      </c>
      <c r="E254" s="1">
        <v>167.5760706474785</v>
      </c>
      <c r="F254" s="1">
        <v>212136.24100000001</v>
      </c>
      <c r="G254" s="1">
        <f t="shared" si="24"/>
        <v>-6.031612945949158E-4</v>
      </c>
      <c r="H254" s="1">
        <f t="shared" si="25"/>
        <v>1.5653817545266283E-4</v>
      </c>
      <c r="I254" s="1">
        <v>1.789013636</v>
      </c>
      <c r="J254" s="1">
        <v>226.66499999999999</v>
      </c>
      <c r="K254" s="1">
        <f t="shared" si="20"/>
        <v>1.4458538534128937E-2</v>
      </c>
      <c r="L254" s="1">
        <v>-286786.32332228083</v>
      </c>
      <c r="M254" s="1">
        <f t="shared" si="21"/>
        <v>-755.02610708816144</v>
      </c>
      <c r="N254" s="1">
        <f t="shared" si="22"/>
        <v>-10.916574063607543</v>
      </c>
      <c r="O254" s="1">
        <f t="shared" si="23"/>
        <v>-3.1133734432758686E-2</v>
      </c>
      <c r="S254" s="1"/>
    </row>
    <row r="255" spans="1:19" x14ac:dyDescent="0.3">
      <c r="A255">
        <f t="shared" si="26"/>
        <v>2012</v>
      </c>
      <c r="B255">
        <f t="shared" si="27"/>
        <v>2</v>
      </c>
      <c r="C255" s="1">
        <v>28065.939438766276</v>
      </c>
      <c r="D255" s="1">
        <v>28143.967421308804</v>
      </c>
      <c r="E255" s="1">
        <v>167.8418039804931</v>
      </c>
      <c r="F255" s="1">
        <v>191488.769</v>
      </c>
      <c r="G255" s="1">
        <f t="shared" si="24"/>
        <v>-4.5831573018277685E-3</v>
      </c>
      <c r="H255" s="1">
        <f t="shared" si="25"/>
        <v>1.9999892437431652E-4</v>
      </c>
      <c r="I255" s="1">
        <v>1.7177578950000001</v>
      </c>
      <c r="J255" s="1">
        <v>227.66300000000001</v>
      </c>
      <c r="K255" s="1">
        <f t="shared" si="20"/>
        <v>1.3933968485274253E-2</v>
      </c>
      <c r="L255" s="1">
        <v>-288030.682823918</v>
      </c>
      <c r="M255" s="1">
        <f t="shared" si="21"/>
        <v>-753.78269145820047</v>
      </c>
      <c r="N255" s="1">
        <f t="shared" si="22"/>
        <v>-10.503184267523771</v>
      </c>
      <c r="O255" s="1">
        <f t="shared" si="23"/>
        <v>1.732571420197182E-2</v>
      </c>
      <c r="S255" s="1"/>
    </row>
    <row r="256" spans="1:19" x14ac:dyDescent="0.3">
      <c r="A256">
        <f t="shared" si="26"/>
        <v>2012</v>
      </c>
      <c r="B256">
        <f t="shared" si="27"/>
        <v>3</v>
      </c>
      <c r="C256" s="1">
        <v>28222.212334628686</v>
      </c>
      <c r="D256" s="1">
        <v>28365.180443529076</v>
      </c>
      <c r="E256" s="1">
        <v>168.10753731350766</v>
      </c>
      <c r="F256" s="1">
        <v>201956.12599999999</v>
      </c>
      <c r="G256" s="1">
        <f t="shared" si="24"/>
        <v>1.8154285123467145E-3</v>
      </c>
      <c r="H256" s="1">
        <f t="shared" si="25"/>
        <v>3.9084217741584262E-4</v>
      </c>
      <c r="I256" s="1">
        <v>1.7947</v>
      </c>
      <c r="J256" s="1">
        <v>229.392</v>
      </c>
      <c r="K256" s="1">
        <f t="shared" si="20"/>
        <v>1.4587439762645968E-2</v>
      </c>
      <c r="L256" s="1">
        <v>-297564.91729292239</v>
      </c>
      <c r="M256" s="1">
        <f t="shared" si="21"/>
        <v>-771.64273727028683</v>
      </c>
      <c r="N256" s="1">
        <f t="shared" si="22"/>
        <v>-11.256291948213558</v>
      </c>
      <c r="O256" s="1">
        <f t="shared" si="23"/>
        <v>-0.26053234244190904</v>
      </c>
      <c r="S256" s="1"/>
    </row>
    <row r="257" spans="1:19" x14ac:dyDescent="0.3">
      <c r="A257">
        <f t="shared" si="26"/>
        <v>2012</v>
      </c>
      <c r="B257">
        <f t="shared" si="27"/>
        <v>4</v>
      </c>
      <c r="C257" s="1">
        <v>28508.872800405497</v>
      </c>
      <c r="D257" s="1">
        <v>28638.78419896937</v>
      </c>
      <c r="E257" s="1">
        <v>168.37327064652223</v>
      </c>
      <c r="F257" s="1">
        <v>193183.93400000001</v>
      </c>
      <c r="G257" s="1">
        <f t="shared" si="24"/>
        <v>-2.2900285387034772E-3</v>
      </c>
      <c r="H257" s="1">
        <f t="shared" si="25"/>
        <v>4.6253885400609758E-4</v>
      </c>
      <c r="I257" s="1">
        <v>1.8542000000000001</v>
      </c>
      <c r="J257" s="1">
        <v>230.08500000000001</v>
      </c>
      <c r="K257" s="1">
        <f t="shared" si="20"/>
        <v>1.4964590497381291E-2</v>
      </c>
      <c r="L257" s="1">
        <v>-306043.42032529338</v>
      </c>
      <c r="M257" s="1">
        <f t="shared" si="21"/>
        <v>-789.98999722696317</v>
      </c>
      <c r="N257" s="1">
        <f t="shared" si="22"/>
        <v>-11.821876805528886</v>
      </c>
      <c r="O257" s="1">
        <f t="shared" si="23"/>
        <v>-0.27455923200066401</v>
      </c>
      <c r="S257" s="1"/>
    </row>
    <row r="258" spans="1:19" x14ac:dyDescent="0.3">
      <c r="A258">
        <f t="shared" si="26"/>
        <v>2012</v>
      </c>
      <c r="B258">
        <f t="shared" si="27"/>
        <v>5</v>
      </c>
      <c r="C258" s="1">
        <v>28769.28758766891</v>
      </c>
      <c r="D258" s="1">
        <v>28867.975044029801</v>
      </c>
      <c r="E258" s="1">
        <v>168.6390039795368</v>
      </c>
      <c r="F258" s="1">
        <v>191663.05300000001</v>
      </c>
      <c r="G258" s="1">
        <f t="shared" si="24"/>
        <v>-6.9310634719640246E-4</v>
      </c>
      <c r="H258" s="1">
        <f t="shared" si="25"/>
        <v>3.7962760301699452E-4</v>
      </c>
      <c r="I258" s="1">
        <v>1.985386364</v>
      </c>
      <c r="J258" s="1">
        <v>229.815</v>
      </c>
      <c r="K258" s="1">
        <f t="shared" si="20"/>
        <v>1.585967556034398E-2</v>
      </c>
      <c r="L258" s="1">
        <v>-303417.35488599562</v>
      </c>
      <c r="M258" s="1">
        <f t="shared" si="21"/>
        <v>-782.89589847207947</v>
      </c>
      <c r="N258" s="1">
        <f t="shared" si="22"/>
        <v>-12.41647494729118</v>
      </c>
      <c r="O258" s="1">
        <f t="shared" si="23"/>
        <v>0.11251010464549793</v>
      </c>
      <c r="S258" s="1"/>
    </row>
    <row r="259" spans="1:19" x14ac:dyDescent="0.3">
      <c r="A259">
        <f t="shared" si="26"/>
        <v>2012</v>
      </c>
      <c r="B259">
        <f t="shared" si="27"/>
        <v>6</v>
      </c>
      <c r="C259" s="1">
        <v>28967.00102855248</v>
      </c>
      <c r="D259" s="1">
        <v>29185.690291443745</v>
      </c>
      <c r="E259" s="1">
        <v>168.90473731255136</v>
      </c>
      <c r="F259" s="1">
        <v>198858.46299999999</v>
      </c>
      <c r="G259" s="1">
        <f t="shared" si="24"/>
        <v>9.6978769893062838E-4</v>
      </c>
      <c r="H259" s="1">
        <f t="shared" si="25"/>
        <v>5.0086518914627663E-4</v>
      </c>
      <c r="I259" s="1">
        <v>2.0485699999999998</v>
      </c>
      <c r="J259" s="1">
        <v>229.47800000000001</v>
      </c>
      <c r="K259" s="1">
        <f t="shared" ref="K259:K322" si="28">J259*I259/C259</f>
        <v>1.622887181163923E-2</v>
      </c>
      <c r="L259" s="1">
        <v>-304429.90150109294</v>
      </c>
      <c r="M259" s="1">
        <f t="shared" ref="M259:M322" si="29">L259*100/J259/E259</f>
        <v>-785.42445706753506</v>
      </c>
      <c r="N259" s="1">
        <f t="shared" ref="N259:N322" si="30">M259*K259</f>
        <v>-12.746552831475366</v>
      </c>
      <c r="O259" s="1">
        <f t="shared" si="23"/>
        <v>-4.1035653313867826E-2</v>
      </c>
      <c r="S259" s="1"/>
    </row>
    <row r="260" spans="1:19" x14ac:dyDescent="0.3">
      <c r="A260">
        <f t="shared" si="26"/>
        <v>2012</v>
      </c>
      <c r="B260">
        <f t="shared" si="27"/>
        <v>7</v>
      </c>
      <c r="C260" s="1">
        <v>29406.030570733183</v>
      </c>
      <c r="D260" s="1">
        <v>29595.446438976152</v>
      </c>
      <c r="E260" s="1">
        <v>169.17047064556593</v>
      </c>
      <c r="F260" s="1">
        <v>203627.55</v>
      </c>
      <c r="G260" s="1">
        <f t="shared" si="24"/>
        <v>3.3154486672141298E-4</v>
      </c>
      <c r="H260" s="1">
        <f t="shared" si="25"/>
        <v>6.2713649299150985E-4</v>
      </c>
      <c r="I260" s="1">
        <v>2.0281500000000001</v>
      </c>
      <c r="J260" s="1">
        <v>229.10400000000001</v>
      </c>
      <c r="K260" s="1">
        <f t="shared" si="28"/>
        <v>1.5801428094224235E-2</v>
      </c>
      <c r="L260" s="1">
        <v>-306854.41154904536</v>
      </c>
      <c r="M260" s="1">
        <f t="shared" si="29"/>
        <v>-791.72642811094522</v>
      </c>
      <c r="N260" s="1">
        <f t="shared" si="30"/>
        <v>-12.510408224092094</v>
      </c>
      <c r="O260" s="1">
        <f t="shared" ref="O260:O323" si="31">N260-N259*K260/K259</f>
        <v>-9.9580142294328766E-2</v>
      </c>
      <c r="S260" s="1"/>
    </row>
    <row r="261" spans="1:19" x14ac:dyDescent="0.3">
      <c r="A261">
        <f t="shared" si="26"/>
        <v>2012</v>
      </c>
      <c r="B261">
        <f t="shared" si="27"/>
        <v>8</v>
      </c>
      <c r="C261" s="1">
        <v>29786.082409709863</v>
      </c>
      <c r="D261" s="1">
        <v>29916.873502640759</v>
      </c>
      <c r="E261" s="1">
        <v>169.59407670001528</v>
      </c>
      <c r="F261" s="1">
        <v>203575.29699999999</v>
      </c>
      <c r="G261" s="1">
        <f t="shared" ref="G261:G324" si="32">F261/(E261*D261)-F260/(E260*D260)</f>
        <v>-5.4776610069504766E-4</v>
      </c>
      <c r="H261" s="1">
        <f t="shared" ref="H261:H324" si="33">((F261-F260)/(E261*C261))-G261</f>
        <v>5.3742213282179736E-4</v>
      </c>
      <c r="I261" s="1">
        <v>2.0288652169999999</v>
      </c>
      <c r="J261" s="1">
        <v>230.37899999999999</v>
      </c>
      <c r="K261" s="1">
        <f t="shared" si="28"/>
        <v>1.5692158955246636E-2</v>
      </c>
      <c r="L261" s="1">
        <v>-308141.96538333717</v>
      </c>
      <c r="M261" s="1">
        <f t="shared" si="29"/>
        <v>-788.67355647645445</v>
      </c>
      <c r="N261" s="1">
        <f t="shared" si="30"/>
        <v>-12.375990812028208</v>
      </c>
      <c r="O261" s="1">
        <f t="shared" si="31"/>
        <v>4.7906146958393236E-2</v>
      </c>
      <c r="S261" s="1"/>
    </row>
    <row r="262" spans="1:19" x14ac:dyDescent="0.3">
      <c r="A262">
        <f t="shared" ref="A262:A324" si="34">IF(B261&lt;12,A261,A261+1)</f>
        <v>2012</v>
      </c>
      <c r="B262">
        <f t="shared" ref="B262:B325" si="35">IF(B261&lt;12,B261+1,1)</f>
        <v>9</v>
      </c>
      <c r="C262" s="1">
        <v>30048.238901039382</v>
      </c>
      <c r="D262" s="1">
        <v>30000.905345686122</v>
      </c>
      <c r="E262" s="1">
        <v>170.01768275446463</v>
      </c>
      <c r="F262" s="1">
        <v>202200.005</v>
      </c>
      <c r="G262" s="1">
        <f t="shared" si="32"/>
        <v>-4.8170294963693211E-4</v>
      </c>
      <c r="H262" s="1">
        <f t="shared" si="33"/>
        <v>2.1249876868140698E-4</v>
      </c>
      <c r="I262" s="1">
        <v>2.0274999999999999</v>
      </c>
      <c r="J262" s="1">
        <v>231.40700000000001</v>
      </c>
      <c r="K262" s="1">
        <f t="shared" si="28"/>
        <v>1.5614149436350857E-2</v>
      </c>
      <c r="L262" s="1">
        <v>-308894.23095992382</v>
      </c>
      <c r="M262" s="1">
        <f t="shared" si="29"/>
        <v>-785.1257341512794</v>
      </c>
      <c r="N262" s="1">
        <f t="shared" si="30"/>
        <v>-12.259070539362753</v>
      </c>
      <c r="O262" s="1">
        <f t="shared" si="31"/>
        <v>5.539622795890331E-2</v>
      </c>
      <c r="S262" s="1"/>
    </row>
    <row r="263" spans="1:19" x14ac:dyDescent="0.3">
      <c r="A263">
        <f t="shared" si="34"/>
        <v>2012</v>
      </c>
      <c r="B263">
        <f t="shared" si="35"/>
        <v>10</v>
      </c>
      <c r="C263" s="1">
        <v>29953.646352621512</v>
      </c>
      <c r="D263" s="1">
        <v>29991.159587841779</v>
      </c>
      <c r="E263" s="1">
        <v>170.44128880891398</v>
      </c>
      <c r="F263" s="1">
        <v>204756.96</v>
      </c>
      <c r="G263" s="1">
        <f t="shared" si="32"/>
        <v>4.1453923877862037E-4</v>
      </c>
      <c r="H263" s="1">
        <f t="shared" si="33"/>
        <v>8.6300265969501072E-5</v>
      </c>
      <c r="I263" s="1">
        <v>2.0292818179999998</v>
      </c>
      <c r="J263" s="1">
        <v>231.31700000000001</v>
      </c>
      <c r="K263" s="1">
        <f t="shared" si="28"/>
        <v>1.5671126538930508E-2</v>
      </c>
      <c r="L263" s="1">
        <v>-307984.27023776138</v>
      </c>
      <c r="M263" s="1">
        <f t="shared" si="29"/>
        <v>-781.17111375881927</v>
      </c>
      <c r="N263" s="1">
        <f t="shared" si="30"/>
        <v>-12.241831372271736</v>
      </c>
      <c r="O263" s="1">
        <f t="shared" si="31"/>
        <v>6.1973356583678196E-2</v>
      </c>
      <c r="S263" s="1"/>
    </row>
    <row r="264" spans="1:19" x14ac:dyDescent="0.3">
      <c r="A264">
        <f t="shared" si="34"/>
        <v>2012</v>
      </c>
      <c r="B264">
        <f t="shared" si="35"/>
        <v>11</v>
      </c>
      <c r="C264" s="1">
        <v>30028.719803746804</v>
      </c>
      <c r="D264" s="1">
        <v>30127.474197898977</v>
      </c>
      <c r="E264" s="1">
        <v>170.86489486336336</v>
      </c>
      <c r="F264" s="1">
        <v>209024.611</v>
      </c>
      <c r="G264" s="1">
        <f t="shared" si="32"/>
        <v>5.4893976722120152E-4</v>
      </c>
      <c r="H264" s="1">
        <f t="shared" si="33"/>
        <v>2.8282253913652705E-4</v>
      </c>
      <c r="I264" s="1">
        <v>2.0671949999999999</v>
      </c>
      <c r="J264" s="1">
        <v>230.221</v>
      </c>
      <c r="K264" s="1">
        <f t="shared" si="28"/>
        <v>1.5848551093930369E-2</v>
      </c>
      <c r="L264" s="1">
        <v>-308681.47229934239</v>
      </c>
      <c r="M264" s="1">
        <f t="shared" si="29"/>
        <v>-784.716497885482</v>
      </c>
      <c r="N264" s="1">
        <f t="shared" si="30"/>
        <v>-12.436619510988164</v>
      </c>
      <c r="O264" s="1">
        <f t="shared" si="31"/>
        <v>-5.6189201479023509E-2</v>
      </c>
      <c r="S264" s="1"/>
    </row>
    <row r="265" spans="1:19" x14ac:dyDescent="0.3">
      <c r="A265">
        <f t="shared" si="34"/>
        <v>2012</v>
      </c>
      <c r="B265">
        <f t="shared" si="35"/>
        <v>12</v>
      </c>
      <c r="C265" s="1">
        <v>30226.553362152175</v>
      </c>
      <c r="D265" s="1">
        <v>30272.973169576417</v>
      </c>
      <c r="E265" s="1">
        <v>171.28850091781271</v>
      </c>
      <c r="F265" s="1">
        <v>233371.45199999999</v>
      </c>
      <c r="G265" s="1">
        <f t="shared" si="32"/>
        <v>4.4001621357172907E-3</v>
      </c>
      <c r="H265" s="1">
        <f t="shared" si="33"/>
        <v>3.0230514262341319E-4</v>
      </c>
      <c r="I265" s="1">
        <v>2.0772400000000002</v>
      </c>
      <c r="J265" s="1">
        <v>229.601</v>
      </c>
      <c r="K265" s="1">
        <f t="shared" si="28"/>
        <v>1.5778721957667538E-2</v>
      </c>
      <c r="L265" s="1">
        <v>-300181.65354455315</v>
      </c>
      <c r="M265" s="1">
        <f t="shared" si="29"/>
        <v>-763.27697525091708</v>
      </c>
      <c r="N265" s="1">
        <f t="shared" si="30"/>
        <v>-12.043535169173706</v>
      </c>
      <c r="O265" s="1">
        <f t="shared" si="31"/>
        <v>0.33828826655592081</v>
      </c>
      <c r="S265" s="1"/>
    </row>
    <row r="266" spans="1:19" x14ac:dyDescent="0.3">
      <c r="A266">
        <f t="shared" si="34"/>
        <v>2013</v>
      </c>
      <c r="B266">
        <f t="shared" si="35"/>
        <v>1</v>
      </c>
      <c r="C266" s="1">
        <v>30319.464265264836</v>
      </c>
      <c r="D266" s="1">
        <v>30349.538788695158</v>
      </c>
      <c r="E266" s="1">
        <v>171.71210697226206</v>
      </c>
      <c r="F266" s="1">
        <v>216463.90700000001</v>
      </c>
      <c r="G266" s="1">
        <f t="shared" si="32"/>
        <v>-3.4686342407028725E-3</v>
      </c>
      <c r="H266" s="1">
        <f t="shared" si="33"/>
        <v>2.2106730131157565E-4</v>
      </c>
      <c r="I266" s="1">
        <v>2.0304772729999998</v>
      </c>
      <c r="J266" s="1">
        <v>230.28</v>
      </c>
      <c r="K266" s="1">
        <f t="shared" si="28"/>
        <v>1.5421720592936596E-2</v>
      </c>
      <c r="L266" s="1">
        <v>-300417.61858879059</v>
      </c>
      <c r="M266" s="1">
        <f t="shared" si="29"/>
        <v>-759.7457182029234</v>
      </c>
      <c r="N266" s="1">
        <f t="shared" si="30"/>
        <v>-11.716586187805428</v>
      </c>
      <c r="O266" s="1">
        <f t="shared" si="31"/>
        <v>5.4458059535996028E-2</v>
      </c>
      <c r="S266" s="1"/>
    </row>
    <row r="267" spans="1:19" x14ac:dyDescent="0.3">
      <c r="A267">
        <f t="shared" si="34"/>
        <v>2013</v>
      </c>
      <c r="B267">
        <f t="shared" si="35"/>
        <v>2</v>
      </c>
      <c r="C267" s="1">
        <v>30379.64314368687</v>
      </c>
      <c r="D267" s="1">
        <v>30425.94319595673</v>
      </c>
      <c r="E267" s="1">
        <v>172.13571302671141</v>
      </c>
      <c r="F267" s="1">
        <v>205022.59299999999</v>
      </c>
      <c r="G267" s="1">
        <f t="shared" si="32"/>
        <v>-2.3908102303075926E-3</v>
      </c>
      <c r="H267" s="1">
        <f t="shared" si="33"/>
        <v>2.0293649981284207E-4</v>
      </c>
      <c r="I267" s="1">
        <v>1.972677778</v>
      </c>
      <c r="J267" s="1">
        <v>232.166</v>
      </c>
      <c r="K267" s="1">
        <f t="shared" si="28"/>
        <v>1.5075513127030317E-2</v>
      </c>
      <c r="L267" s="1">
        <v>-299552.64784925146</v>
      </c>
      <c r="M267" s="1">
        <f t="shared" si="29"/>
        <v>-749.55509580316755</v>
      </c>
      <c r="N267" s="1">
        <f t="shared" si="30"/>
        <v>-11.299927686213119</v>
      </c>
      <c r="O267" s="1">
        <f t="shared" si="31"/>
        <v>0.15362886176012935</v>
      </c>
      <c r="S267" s="1"/>
    </row>
    <row r="268" spans="1:19" x14ac:dyDescent="0.3">
      <c r="A268">
        <f t="shared" si="34"/>
        <v>2013</v>
      </c>
      <c r="B268">
        <f t="shared" si="35"/>
        <v>3</v>
      </c>
      <c r="C268" s="1">
        <v>30472.313811755928</v>
      </c>
      <c r="D268" s="1">
        <v>30463.664122561713</v>
      </c>
      <c r="E268" s="1">
        <v>172.55931908116077</v>
      </c>
      <c r="F268" s="1">
        <v>207717.486</v>
      </c>
      <c r="G268" s="1">
        <f t="shared" si="32"/>
        <v>3.6820031716032486E-4</v>
      </c>
      <c r="H268" s="1">
        <f t="shared" si="33"/>
        <v>1.443041743032237E-4</v>
      </c>
      <c r="I268" s="1">
        <v>1.98227</v>
      </c>
      <c r="J268" s="1">
        <v>232.773</v>
      </c>
      <c r="K268" s="1">
        <f t="shared" si="28"/>
        <v>1.5142234933665882E-2</v>
      </c>
      <c r="L268" s="1">
        <v>-302997.38337679009</v>
      </c>
      <c r="M268" s="1">
        <f t="shared" si="29"/>
        <v>-754.34124777754914</v>
      </c>
      <c r="N268" s="1">
        <f t="shared" si="30"/>
        <v>-11.422412394002315</v>
      </c>
      <c r="O268" s="1">
        <f t="shared" si="31"/>
        <v>-7.2473037624316561E-2</v>
      </c>
      <c r="S268" s="1"/>
    </row>
    <row r="269" spans="1:19" x14ac:dyDescent="0.3">
      <c r="A269">
        <f t="shared" si="34"/>
        <v>2013</v>
      </c>
      <c r="B269">
        <f t="shared" si="35"/>
        <v>4</v>
      </c>
      <c r="C269" s="1">
        <v>30455.016888616665</v>
      </c>
      <c r="D269" s="1">
        <v>30503.865544323042</v>
      </c>
      <c r="E269" s="1">
        <v>172.98292513561012</v>
      </c>
      <c r="F269" s="1">
        <v>209621.82800000001</v>
      </c>
      <c r="G269" s="1">
        <f t="shared" si="32"/>
        <v>2.1218784598246027E-4</v>
      </c>
      <c r="H269" s="1">
        <f t="shared" si="33"/>
        <v>1.492909810884505E-4</v>
      </c>
      <c r="I269" s="1">
        <v>2.0016318179999999</v>
      </c>
      <c r="J269" s="1">
        <v>232.53100000000001</v>
      </c>
      <c r="K269" s="1">
        <f t="shared" si="28"/>
        <v>1.5282915454410028E-2</v>
      </c>
      <c r="L269" s="1">
        <v>-304915.76370800287</v>
      </c>
      <c r="M269" s="1">
        <f t="shared" si="29"/>
        <v>-758.0463855343736</v>
      </c>
      <c r="N269" s="1">
        <f t="shared" si="30"/>
        <v>-11.58515882064294</v>
      </c>
      <c r="O269" s="1">
        <f t="shared" si="31"/>
        <v>-5.6625307084489762E-2</v>
      </c>
      <c r="S269" s="1"/>
    </row>
    <row r="270" spans="1:19" x14ac:dyDescent="0.3">
      <c r="A270">
        <f t="shared" si="34"/>
        <v>2013</v>
      </c>
      <c r="B270">
        <f t="shared" si="35"/>
        <v>5</v>
      </c>
      <c r="C270" s="1">
        <v>30552.792551362239</v>
      </c>
      <c r="D270" s="1">
        <v>30669.174972312991</v>
      </c>
      <c r="E270" s="1">
        <v>173.40653119005947</v>
      </c>
      <c r="F270" s="1">
        <v>201046.33100000001</v>
      </c>
      <c r="G270" s="1">
        <f t="shared" si="32"/>
        <v>-1.9231209908835561E-3</v>
      </c>
      <c r="H270" s="1">
        <f t="shared" si="33"/>
        <v>3.0450831441872607E-4</v>
      </c>
      <c r="I270" s="1">
        <v>2.0342666669999998</v>
      </c>
      <c r="J270" s="1">
        <v>232.94499999999999</v>
      </c>
      <c r="K270" s="1">
        <f t="shared" si="28"/>
        <v>1.5509948818841657E-2</v>
      </c>
      <c r="L270" s="1">
        <v>-300068.46653829352</v>
      </c>
      <c r="M270" s="1">
        <f t="shared" si="29"/>
        <v>-742.85066262745818</v>
      </c>
      <c r="N270" s="1">
        <f t="shared" si="30"/>
        <v>-11.521575757394487</v>
      </c>
      <c r="O270" s="1">
        <f t="shared" si="31"/>
        <v>0.23568488455155823</v>
      </c>
      <c r="S270" s="1"/>
    </row>
    <row r="271" spans="1:19" x14ac:dyDescent="0.3">
      <c r="A271">
        <f t="shared" si="34"/>
        <v>2013</v>
      </c>
      <c r="B271">
        <f t="shared" si="35"/>
        <v>6</v>
      </c>
      <c r="C271" s="1">
        <v>30786.000719937849</v>
      </c>
      <c r="D271" s="1">
        <v>30807.464244940344</v>
      </c>
      <c r="E271" s="1">
        <v>173.83013724450882</v>
      </c>
      <c r="F271" s="1">
        <v>214567.50700000001</v>
      </c>
      <c r="G271" s="1">
        <f t="shared" si="32"/>
        <v>2.2634366579809689E-3</v>
      </c>
      <c r="H271" s="1">
        <f t="shared" si="33"/>
        <v>2.631611651260613E-4</v>
      </c>
      <c r="I271" s="1">
        <v>2.1723750000000002</v>
      </c>
      <c r="J271" s="1">
        <v>233.50399999999999</v>
      </c>
      <c r="K271" s="1">
        <f t="shared" si="28"/>
        <v>1.6476912886950135E-2</v>
      </c>
      <c r="L271" s="1">
        <v>-299726.14942574524</v>
      </c>
      <c r="M271" s="1">
        <f t="shared" si="29"/>
        <v>-738.42303626340004</v>
      </c>
      <c r="N271" s="1">
        <f t="shared" si="30"/>
        <v>-12.166932042229263</v>
      </c>
      <c r="O271" s="1">
        <f t="shared" si="31"/>
        <v>7.2953613896549641E-2</v>
      </c>
      <c r="S271" s="1"/>
    </row>
    <row r="272" spans="1:19" x14ac:dyDescent="0.3">
      <c r="A272">
        <f t="shared" si="34"/>
        <v>2013</v>
      </c>
      <c r="B272">
        <f t="shared" si="35"/>
        <v>7</v>
      </c>
      <c r="C272" s="1">
        <v>30828.942733981516</v>
      </c>
      <c r="D272" s="1">
        <v>30900.180207139911</v>
      </c>
      <c r="E272" s="1">
        <v>174.2537432989582</v>
      </c>
      <c r="F272" s="1">
        <v>210471.46900000001</v>
      </c>
      <c r="G272" s="1">
        <f t="shared" si="32"/>
        <v>-9.780415851290275E-4</v>
      </c>
      <c r="H272" s="1">
        <f t="shared" si="33"/>
        <v>2.1557076173253696E-4</v>
      </c>
      <c r="I272" s="1">
        <v>2.25156087</v>
      </c>
      <c r="J272" s="1">
        <v>233.596</v>
      </c>
      <c r="K272" s="1">
        <f t="shared" si="28"/>
        <v>1.7060449251436054E-2</v>
      </c>
      <c r="L272" s="1">
        <v>-301492.75998655846</v>
      </c>
      <c r="M272" s="1">
        <f t="shared" si="29"/>
        <v>-740.67787061568481</v>
      </c>
      <c r="N272" s="1">
        <f t="shared" si="30"/>
        <v>-12.636297223300611</v>
      </c>
      <c r="O272" s="1">
        <f t="shared" si="31"/>
        <v>-3.8468487037548016E-2</v>
      </c>
      <c r="S272" s="1"/>
    </row>
    <row r="273" spans="1:19" x14ac:dyDescent="0.3">
      <c r="A273">
        <f t="shared" si="34"/>
        <v>2013</v>
      </c>
      <c r="B273">
        <f t="shared" si="35"/>
        <v>8</v>
      </c>
      <c r="C273" s="1">
        <v>30971.582291119568</v>
      </c>
      <c r="D273" s="1">
        <v>31181.13907210531</v>
      </c>
      <c r="E273" s="1">
        <v>174.32692344412453</v>
      </c>
      <c r="F273" s="1">
        <v>209608.11900000001</v>
      </c>
      <c r="G273" s="1">
        <f t="shared" si="32"/>
        <v>-5.2729960241706952E-4</v>
      </c>
      <c r="H273" s="1">
        <f t="shared" si="33"/>
        <v>3.6739571048129919E-4</v>
      </c>
      <c r="I273" s="1">
        <v>2.3415954550000002</v>
      </c>
      <c r="J273" s="1">
        <v>233.87700000000001</v>
      </c>
      <c r="K273" s="1">
        <f t="shared" si="28"/>
        <v>1.7682187338102534E-2</v>
      </c>
      <c r="L273" s="1">
        <v>-300497.18535966898</v>
      </c>
      <c r="M273" s="1">
        <f t="shared" si="29"/>
        <v>-737.03553703663192</v>
      </c>
      <c r="N273" s="1">
        <f t="shared" si="30"/>
        <v>-13.032400440720734</v>
      </c>
      <c r="O273" s="1">
        <f t="shared" si="31"/>
        <v>6.4404424692675377E-2</v>
      </c>
      <c r="S273" s="1"/>
    </row>
    <row r="274" spans="1:19" x14ac:dyDescent="0.3">
      <c r="A274">
        <f t="shared" si="34"/>
        <v>2013</v>
      </c>
      <c r="B274">
        <f t="shared" si="35"/>
        <v>9</v>
      </c>
      <c r="C274" s="1">
        <v>31392.11373494301</v>
      </c>
      <c r="D274" s="1">
        <v>31490.336321282659</v>
      </c>
      <c r="E274" s="1">
        <v>174.40010358929089</v>
      </c>
      <c r="F274" s="1">
        <v>229574.84299999999</v>
      </c>
      <c r="G274" s="1">
        <f t="shared" si="32"/>
        <v>3.241008477624624E-3</v>
      </c>
      <c r="H274" s="1">
        <f t="shared" si="33"/>
        <v>4.0602304417369523E-4</v>
      </c>
      <c r="I274" s="1">
        <v>2.2698999999999998</v>
      </c>
      <c r="J274" s="1">
        <v>234.149</v>
      </c>
      <c r="K274" s="1">
        <f t="shared" si="28"/>
        <v>1.693083873190691E-2</v>
      </c>
      <c r="L274" s="1">
        <v>-303251.61646323715</v>
      </c>
      <c r="M274" s="1">
        <f t="shared" si="29"/>
        <v>-742.61561793147575</v>
      </c>
      <c r="N274" s="1">
        <f t="shared" si="30"/>
        <v>-12.573105266993213</v>
      </c>
      <c r="O274" s="1">
        <f t="shared" si="31"/>
        <v>-9.4475449741596051E-2</v>
      </c>
      <c r="S274" s="1"/>
    </row>
    <row r="275" spans="1:19" x14ac:dyDescent="0.3">
      <c r="A275">
        <f t="shared" si="34"/>
        <v>2013</v>
      </c>
      <c r="B275">
        <f t="shared" si="35"/>
        <v>10</v>
      </c>
      <c r="C275" s="1">
        <v>31588.866235652167</v>
      </c>
      <c r="D275" s="1">
        <v>31632.558796613794</v>
      </c>
      <c r="E275" s="1">
        <v>174.47328373445723</v>
      </c>
      <c r="F275" s="1">
        <v>211135.08199999999</v>
      </c>
      <c r="G275" s="1">
        <f t="shared" si="32"/>
        <v>-3.5465206262851878E-3</v>
      </c>
      <c r="H275" s="1">
        <f t="shared" si="33"/>
        <v>2.0077965956004969E-4</v>
      </c>
      <c r="I275" s="1">
        <v>2.1880565220000001</v>
      </c>
      <c r="J275" s="1">
        <v>233.54599999999999</v>
      </c>
      <c r="K275" s="1">
        <f t="shared" si="28"/>
        <v>1.6176960726443177E-2</v>
      </c>
      <c r="L275" s="1">
        <v>-304597.32401361148</v>
      </c>
      <c r="M275" s="1">
        <f t="shared" si="29"/>
        <v>-747.52326773446305</v>
      </c>
      <c r="N275" s="1">
        <f t="shared" si="30"/>
        <v>-12.092654544242876</v>
      </c>
      <c r="O275" s="1">
        <f t="shared" si="31"/>
        <v>-7.9390858122060592E-2</v>
      </c>
      <c r="S275" s="1"/>
    </row>
    <row r="276" spans="1:19" x14ac:dyDescent="0.3">
      <c r="A276">
        <f t="shared" si="34"/>
        <v>2013</v>
      </c>
      <c r="B276">
        <f t="shared" si="35"/>
        <v>11</v>
      </c>
      <c r="C276" s="1">
        <v>31676.311791522909</v>
      </c>
      <c r="D276" s="1">
        <v>31785.251230797567</v>
      </c>
      <c r="E276" s="1">
        <v>174.54646387962359</v>
      </c>
      <c r="F276" s="1">
        <v>215546.80300000001</v>
      </c>
      <c r="G276" s="1">
        <f t="shared" si="32"/>
        <v>5.9545266181439127E-4</v>
      </c>
      <c r="H276" s="1">
        <f t="shared" si="33"/>
        <v>2.0247289542550814E-4</v>
      </c>
      <c r="I276" s="1">
        <v>2.2947099999999998</v>
      </c>
      <c r="J276" s="1">
        <v>233.06899999999999</v>
      </c>
      <c r="K276" s="1">
        <f t="shared" si="28"/>
        <v>1.6884092078331161E-2</v>
      </c>
      <c r="L276" s="1">
        <v>-302436.42379894957</v>
      </c>
      <c r="M276" s="1">
        <f t="shared" si="29"/>
        <v>-743.4273362977807</v>
      </c>
      <c r="N276" s="1">
        <f t="shared" si="30"/>
        <v>-12.552095599600195</v>
      </c>
      <c r="O276" s="1">
        <f t="shared" si="31"/>
        <v>6.915608352347391E-2</v>
      </c>
      <c r="S276" s="1"/>
    </row>
    <row r="277" spans="1:19" x14ac:dyDescent="0.3">
      <c r="A277">
        <f t="shared" si="34"/>
        <v>2013</v>
      </c>
      <c r="B277">
        <f t="shared" si="35"/>
        <v>12</v>
      </c>
      <c r="C277" s="1">
        <v>31894.565328634359</v>
      </c>
      <c r="D277" s="1">
        <v>31958.793561819712</v>
      </c>
      <c r="E277" s="1">
        <v>174.61964402478989</v>
      </c>
      <c r="F277" s="1">
        <v>249509.77799999999</v>
      </c>
      <c r="G277" s="1">
        <f t="shared" si="32"/>
        <v>5.8587009937560511E-3</v>
      </c>
      <c r="H277" s="1">
        <f t="shared" si="33"/>
        <v>2.3941862500127722E-4</v>
      </c>
      <c r="I277" s="1">
        <v>2.3448619050000001</v>
      </c>
      <c r="J277" s="1">
        <v>233.04900000000001</v>
      </c>
      <c r="K277" s="1">
        <f t="shared" si="28"/>
        <v>1.7133568570935696E-2</v>
      </c>
      <c r="L277" s="1">
        <v>-302027.03505363059</v>
      </c>
      <c r="M277" s="1">
        <f t="shared" si="29"/>
        <v>-742.1735574156819</v>
      </c>
      <c r="N277" s="1">
        <f t="shared" si="30"/>
        <v>-12.716081537516867</v>
      </c>
      <c r="O277" s="1">
        <f t="shared" si="31"/>
        <v>2.1481706449229421E-2</v>
      </c>
      <c r="S277" s="1"/>
    </row>
    <row r="278" spans="1:19" x14ac:dyDescent="0.3">
      <c r="A278">
        <f t="shared" si="34"/>
        <v>2014</v>
      </c>
      <c r="B278">
        <f t="shared" si="35"/>
        <v>1</v>
      </c>
      <c r="C278" s="1">
        <v>32023.151135721757</v>
      </c>
      <c r="D278" s="1">
        <v>32158.178847439998</v>
      </c>
      <c r="E278" s="1">
        <v>174.69282416995625</v>
      </c>
      <c r="F278" s="1">
        <v>222947.11900000001</v>
      </c>
      <c r="G278" s="1">
        <f t="shared" si="32"/>
        <v>-5.0241213253955294E-3</v>
      </c>
      <c r="H278" s="1">
        <f t="shared" si="33"/>
        <v>2.7588401711057045E-4</v>
      </c>
      <c r="I278" s="1">
        <v>2.3816045450000001</v>
      </c>
      <c r="J278" s="1">
        <v>233.916</v>
      </c>
      <c r="K278" s="1">
        <f t="shared" si="28"/>
        <v>1.7396645520208701E-2</v>
      </c>
      <c r="L278" s="1">
        <v>-301824.97700430697</v>
      </c>
      <c r="M278" s="1">
        <f t="shared" si="29"/>
        <v>-738.61850060372421</v>
      </c>
      <c r="N278" s="1">
        <f t="shared" si="30"/>
        <v>-12.849484229671047</v>
      </c>
      <c r="O278" s="1">
        <f t="shared" si="31"/>
        <v>6.1846063161832276E-2</v>
      </c>
      <c r="S278" s="1"/>
    </row>
    <row r="279" spans="1:19" x14ac:dyDescent="0.3">
      <c r="A279">
        <f t="shared" si="34"/>
        <v>2014</v>
      </c>
      <c r="B279">
        <f t="shared" si="35"/>
        <v>2</v>
      </c>
      <c r="C279" s="1">
        <v>32293.775912338209</v>
      </c>
      <c r="D279" s="1">
        <v>32532.557616114944</v>
      </c>
      <c r="E279" s="1">
        <v>174.76600431512259</v>
      </c>
      <c r="F279" s="1">
        <v>224671.13399999999</v>
      </c>
      <c r="G279" s="1">
        <f t="shared" si="32"/>
        <v>-1.6989809473993284E-4</v>
      </c>
      <c r="H279" s="1">
        <f t="shared" si="33"/>
        <v>4.7536576716362912E-4</v>
      </c>
      <c r="I279" s="1">
        <v>2.3830900000000002</v>
      </c>
      <c r="J279" s="1">
        <v>234.78100000000001</v>
      </c>
      <c r="K279" s="1">
        <f t="shared" si="28"/>
        <v>1.7325451653866064E-2</v>
      </c>
      <c r="L279" s="1">
        <v>-303807.26341994596</v>
      </c>
      <c r="M279" s="1">
        <f t="shared" si="29"/>
        <v>-740.42018133780721</v>
      </c>
      <c r="N279" s="1">
        <f t="shared" si="30"/>
        <v>-12.828114055314924</v>
      </c>
      <c r="O279" s="1">
        <f t="shared" si="31"/>
        <v>-3.1214932454057376E-2</v>
      </c>
      <c r="S279" s="1"/>
    </row>
    <row r="280" spans="1:19" x14ac:dyDescent="0.3">
      <c r="A280">
        <f t="shared" si="34"/>
        <v>2014</v>
      </c>
      <c r="B280">
        <f t="shared" si="35"/>
        <v>3</v>
      </c>
      <c r="C280" s="1">
        <v>32773.104883082968</v>
      </c>
      <c r="D280" s="1">
        <v>32846.924052065362</v>
      </c>
      <c r="E280" s="1">
        <v>174.83918446028895</v>
      </c>
      <c r="F280" s="1">
        <v>228014.04699999999</v>
      </c>
      <c r="G280" s="1">
        <f t="shared" si="32"/>
        <v>1.8751750776360709E-4</v>
      </c>
      <c r="H280" s="1">
        <f t="shared" si="33"/>
        <v>3.958855677291443E-4</v>
      </c>
      <c r="I280" s="1">
        <v>2.3254947370000001</v>
      </c>
      <c r="J280" s="1">
        <v>236.29300000000001</v>
      </c>
      <c r="K280" s="1">
        <f t="shared" si="28"/>
        <v>1.676673997932935E-2</v>
      </c>
      <c r="L280" s="1">
        <v>-303455.50616144011</v>
      </c>
      <c r="M280" s="1">
        <f t="shared" si="29"/>
        <v>-734.52299078904218</v>
      </c>
      <c r="N280" s="1">
        <f t="shared" si="30"/>
        <v>-12.315555995399198</v>
      </c>
      <c r="O280" s="1">
        <f t="shared" si="31"/>
        <v>9.8876660539701788E-2</v>
      </c>
      <c r="S280" s="1"/>
    </row>
    <row r="281" spans="1:19" x14ac:dyDescent="0.3">
      <c r="A281">
        <f t="shared" si="34"/>
        <v>2014</v>
      </c>
      <c r="B281">
        <f t="shared" si="35"/>
        <v>4</v>
      </c>
      <c r="C281" s="1">
        <v>32920.909493658444</v>
      </c>
      <c r="D281" s="1">
        <v>32845.960933319177</v>
      </c>
      <c r="E281" s="1">
        <v>174.91236460545531</v>
      </c>
      <c r="F281" s="1">
        <v>222462.99100000001</v>
      </c>
      <c r="G281" s="1">
        <f t="shared" si="32"/>
        <v>-9.8166104089832118E-4</v>
      </c>
      <c r="H281" s="1">
        <f t="shared" si="33"/>
        <v>1.7647192307197377E-5</v>
      </c>
      <c r="I281" s="1">
        <v>2.231725</v>
      </c>
      <c r="J281" s="1">
        <v>237.072</v>
      </c>
      <c r="K281" s="1">
        <f t="shared" si="28"/>
        <v>1.6071230027892049E-2</v>
      </c>
      <c r="L281" s="1">
        <v>-303114.587447931</v>
      </c>
      <c r="M281" s="1">
        <f t="shared" si="29"/>
        <v>-730.98095649716993</v>
      </c>
      <c r="N281" s="1">
        <f t="shared" si="30"/>
        <v>-11.747763097874568</v>
      </c>
      <c r="O281" s="1">
        <f t="shared" si="31"/>
        <v>5.6924847871361095E-2</v>
      </c>
      <c r="S281" s="1"/>
    </row>
    <row r="282" spans="1:19" x14ac:dyDescent="0.3">
      <c r="A282">
        <f t="shared" si="34"/>
        <v>2014</v>
      </c>
      <c r="B282">
        <f t="shared" si="35"/>
        <v>5</v>
      </c>
      <c r="C282" s="1">
        <v>32771.183002734164</v>
      </c>
      <c r="D282" s="1">
        <v>32667.176361026824</v>
      </c>
      <c r="E282" s="1">
        <v>174.98554475062164</v>
      </c>
      <c r="F282" s="1">
        <v>214771.85500000001</v>
      </c>
      <c r="G282" s="1">
        <f t="shared" si="32"/>
        <v>-1.1498398343304309E-3</v>
      </c>
      <c r="H282" s="1">
        <f t="shared" si="33"/>
        <v>-1.9136835905316212E-4</v>
      </c>
      <c r="I282" s="1">
        <v>2.220280952</v>
      </c>
      <c r="J282" s="1">
        <v>237.9</v>
      </c>
      <c r="K282" s="1">
        <f t="shared" si="28"/>
        <v>1.6117966764786332E-2</v>
      </c>
      <c r="L282" s="1">
        <v>-303531.24872808275</v>
      </c>
      <c r="M282" s="1">
        <f t="shared" si="29"/>
        <v>-729.13306410359439</v>
      </c>
      <c r="N282" s="1">
        <f t="shared" si="30"/>
        <v>-11.752142494328556</v>
      </c>
      <c r="O282" s="1">
        <f t="shared" si="31"/>
        <v>2.9784268184551266E-2</v>
      </c>
      <c r="S282" s="1"/>
    </row>
    <row r="283" spans="1:19" x14ac:dyDescent="0.3">
      <c r="A283">
        <f t="shared" si="34"/>
        <v>2014</v>
      </c>
      <c r="B283">
        <f t="shared" si="35"/>
        <v>6</v>
      </c>
      <c r="C283" s="1">
        <v>32563.499807541153</v>
      </c>
      <c r="D283" s="1">
        <v>32473.768505424025</v>
      </c>
      <c r="E283" s="1">
        <v>175.058724895788</v>
      </c>
      <c r="F283" s="1">
        <v>222858.595</v>
      </c>
      <c r="G283" s="1">
        <f t="shared" si="32"/>
        <v>1.6304873811906484E-3</v>
      </c>
      <c r="H283" s="1">
        <f t="shared" si="33"/>
        <v>-2.1189166442196912E-4</v>
      </c>
      <c r="I283" s="1">
        <v>2.2348599999999998</v>
      </c>
      <c r="J283" s="1">
        <v>238.34299999999999</v>
      </c>
      <c r="K283" s="1">
        <f t="shared" si="28"/>
        <v>1.6357677771989491E-2</v>
      </c>
      <c r="L283" s="1">
        <v>-304479.95886119932</v>
      </c>
      <c r="M283" s="1">
        <f t="shared" si="29"/>
        <v>-729.74738936996914</v>
      </c>
      <c r="N283" s="1">
        <f t="shared" si="30"/>
        <v>-11.936972650264504</v>
      </c>
      <c r="O283" s="1">
        <f t="shared" si="31"/>
        <v>-1.0048934754550487E-2</v>
      </c>
      <c r="S283" s="1"/>
    </row>
    <row r="284" spans="1:19" x14ac:dyDescent="0.3">
      <c r="A284">
        <f t="shared" si="34"/>
        <v>2014</v>
      </c>
      <c r="B284">
        <f t="shared" si="35"/>
        <v>7</v>
      </c>
      <c r="C284" s="1">
        <v>32384.284465014862</v>
      </c>
      <c r="D284" s="1">
        <v>32394.492845392564</v>
      </c>
      <c r="E284" s="1">
        <v>175.13190504095431</v>
      </c>
      <c r="F284" s="1">
        <v>223594.68799999999</v>
      </c>
      <c r="G284" s="1">
        <f t="shared" si="32"/>
        <v>2.0926156841569871E-4</v>
      </c>
      <c r="H284" s="1">
        <f t="shared" si="33"/>
        <v>-7.9473995740802898E-5</v>
      </c>
      <c r="I284" s="1">
        <v>2.2240217389999999</v>
      </c>
      <c r="J284" s="1">
        <v>238.25</v>
      </c>
      <c r="K284" s="1">
        <f t="shared" si="28"/>
        <v>1.6362046840626615E-2</v>
      </c>
      <c r="L284" s="1">
        <v>-303760.71095574164</v>
      </c>
      <c r="M284" s="1">
        <f t="shared" si="29"/>
        <v>-728.00341984991303</v>
      </c>
      <c r="N284" s="1">
        <f t="shared" si="30"/>
        <v>-11.911626055720641</v>
      </c>
      <c r="O284" s="1">
        <f t="shared" si="31"/>
        <v>2.8534910975782424E-2</v>
      </c>
      <c r="S284" s="1"/>
    </row>
    <row r="285" spans="1:19" x14ac:dyDescent="0.3">
      <c r="A285">
        <f t="shared" si="34"/>
        <v>2014</v>
      </c>
      <c r="B285">
        <f t="shared" si="35"/>
        <v>8</v>
      </c>
      <c r="C285" s="1">
        <v>32404.704443720937</v>
      </c>
      <c r="D285" s="1">
        <v>32407.677216026055</v>
      </c>
      <c r="E285" s="1">
        <v>174.58169897261732</v>
      </c>
      <c r="F285" s="1">
        <v>231344.899</v>
      </c>
      <c r="G285" s="1">
        <f t="shared" si="32"/>
        <v>1.4779550060899441E-3</v>
      </c>
      <c r="H285" s="1">
        <f t="shared" si="33"/>
        <v>-1.0799860458593014E-4</v>
      </c>
      <c r="I285" s="1">
        <v>2.2674238099999999</v>
      </c>
      <c r="J285" s="1">
        <v>237.852</v>
      </c>
      <c r="K285" s="1">
        <f t="shared" si="28"/>
        <v>1.6642993581156468E-2</v>
      </c>
      <c r="L285" s="1">
        <v>-300396.12811736827</v>
      </c>
      <c r="M285" s="1">
        <f t="shared" si="29"/>
        <v>-723.41716188058217</v>
      </c>
      <c r="N285" s="1">
        <f t="shared" si="30"/>
        <v>-12.039827181676959</v>
      </c>
      <c r="O285" s="1">
        <f t="shared" si="31"/>
        <v>7.6329061945102694E-2</v>
      </c>
      <c r="S285" s="1"/>
    </row>
    <row r="286" spans="1:19" x14ac:dyDescent="0.3">
      <c r="A286">
        <f t="shared" si="34"/>
        <v>2014</v>
      </c>
      <c r="B286">
        <f t="shared" si="35"/>
        <v>9</v>
      </c>
      <c r="C286" s="1">
        <v>32410.650261050065</v>
      </c>
      <c r="D286" s="1">
        <v>32506.722007931858</v>
      </c>
      <c r="E286" s="1">
        <v>174.03149290428033</v>
      </c>
      <c r="F286" s="1">
        <v>238409.38200000001</v>
      </c>
      <c r="G286" s="1">
        <f t="shared" si="32"/>
        <v>1.2530543842647693E-3</v>
      </c>
      <c r="H286" s="1">
        <f t="shared" si="33"/>
        <v>-5.9170352094991933E-7</v>
      </c>
      <c r="I286" s="1">
        <v>2.3322545450000001</v>
      </c>
      <c r="J286" s="1">
        <v>238.03100000000001</v>
      </c>
      <c r="K286" s="1">
        <f t="shared" si="28"/>
        <v>1.712859437035278E-2</v>
      </c>
      <c r="L286" s="1">
        <v>-295988.01371123374</v>
      </c>
      <c r="M286" s="1">
        <f t="shared" si="29"/>
        <v>-714.51731472794586</v>
      </c>
      <c r="N286" s="1">
        <f t="shared" si="30"/>
        <v>-12.238677254568678</v>
      </c>
      <c r="O286" s="1">
        <f t="shared" si="31"/>
        <v>0.15244187183564684</v>
      </c>
      <c r="S286" s="1"/>
    </row>
    <row r="287" spans="1:19" x14ac:dyDescent="0.3">
      <c r="A287">
        <f t="shared" si="34"/>
        <v>2014</v>
      </c>
      <c r="B287">
        <f t="shared" si="35"/>
        <v>10</v>
      </c>
      <c r="C287" s="1">
        <v>32603.07853097441</v>
      </c>
      <c r="D287" s="1">
        <v>32788.343927052025</v>
      </c>
      <c r="E287" s="1">
        <v>173.48128683594337</v>
      </c>
      <c r="F287" s="1">
        <v>231028.326</v>
      </c>
      <c r="G287" s="1">
        <f t="shared" si="32"/>
        <v>-1.5270738018988358E-3</v>
      </c>
      <c r="H287" s="1">
        <f t="shared" si="33"/>
        <v>2.2208358685880578E-4</v>
      </c>
      <c r="I287" s="1">
        <v>2.4476434779999998</v>
      </c>
      <c r="J287" s="1">
        <v>237.43299999999999</v>
      </c>
      <c r="K287" s="1">
        <f t="shared" si="28"/>
        <v>1.7825044753361365E-2</v>
      </c>
      <c r="L287" s="1">
        <v>-295738.60427163809</v>
      </c>
      <c r="M287" s="1">
        <f t="shared" si="29"/>
        <v>-717.98323581710383</v>
      </c>
      <c r="N287" s="1">
        <f t="shared" si="30"/>
        <v>-12.798083310603083</v>
      </c>
      <c r="O287" s="1">
        <f t="shared" si="31"/>
        <v>-6.1780198525863028E-2</v>
      </c>
      <c r="S287" s="1"/>
    </row>
    <row r="288" spans="1:19" x14ac:dyDescent="0.3">
      <c r="A288">
        <f t="shared" si="34"/>
        <v>2014</v>
      </c>
      <c r="B288">
        <f t="shared" si="35"/>
        <v>11</v>
      </c>
      <c r="C288" s="1">
        <v>32974.662084664153</v>
      </c>
      <c r="D288" s="1">
        <v>33037.933346084312</v>
      </c>
      <c r="E288" s="1">
        <v>172.93108076760635</v>
      </c>
      <c r="F288" s="1">
        <v>241625.56400000001</v>
      </c>
      <c r="G288" s="1">
        <f t="shared" si="32"/>
        <v>1.6762536661974747E-3</v>
      </c>
      <c r="H288" s="1">
        <f t="shared" si="33"/>
        <v>1.8214668438521907E-4</v>
      </c>
      <c r="I288" s="1">
        <v>2.5482300000000002</v>
      </c>
      <c r="J288" s="1">
        <v>236.15100000000001</v>
      </c>
      <c r="K288" s="1">
        <f t="shared" si="28"/>
        <v>1.8249377694453155E-2</v>
      </c>
      <c r="L288" s="1">
        <v>-294253.73099329497</v>
      </c>
      <c r="M288" s="1">
        <f t="shared" si="29"/>
        <v>-720.54172267804165</v>
      </c>
      <c r="N288" s="1">
        <f t="shared" si="30"/>
        <v>-13.149438041763505</v>
      </c>
      <c r="O288" s="1">
        <f t="shared" si="31"/>
        <v>-4.6690793051547885E-2</v>
      </c>
      <c r="S288" s="1"/>
    </row>
    <row r="289" spans="1:19" x14ac:dyDescent="0.3">
      <c r="A289">
        <f t="shared" si="34"/>
        <v>2014</v>
      </c>
      <c r="B289">
        <f t="shared" si="35"/>
        <v>12</v>
      </c>
      <c r="C289" s="1">
        <v>33101.326011402751</v>
      </c>
      <c r="D289" s="1">
        <v>33211.829857427379</v>
      </c>
      <c r="E289" s="1">
        <v>172.38087469926936</v>
      </c>
      <c r="F289" s="1">
        <v>263528.51699999999</v>
      </c>
      <c r="G289" s="1">
        <f t="shared" si="32"/>
        <v>3.7386281485964901E-3</v>
      </c>
      <c r="H289" s="1">
        <f t="shared" si="33"/>
        <v>9.9930668447064004E-5</v>
      </c>
      <c r="I289" s="1">
        <v>2.6387363640000001</v>
      </c>
      <c r="J289" s="1">
        <v>234.81200000000001</v>
      </c>
      <c r="K289" s="1">
        <f t="shared" si="28"/>
        <v>1.8718493721071046E-2</v>
      </c>
      <c r="L289" s="1">
        <v>-293016.28503767663</v>
      </c>
      <c r="M289" s="1">
        <f t="shared" si="29"/>
        <v>-723.90635662779846</v>
      </c>
      <c r="N289" s="1">
        <f t="shared" si="30"/>
        <v>-13.550436591180862</v>
      </c>
      <c r="O289" s="1">
        <f t="shared" si="31"/>
        <v>-6.2980879462223527E-2</v>
      </c>
      <c r="S289" s="1"/>
    </row>
    <row r="290" spans="1:19" x14ac:dyDescent="0.3">
      <c r="A290">
        <f t="shared" si="34"/>
        <v>2015</v>
      </c>
      <c r="B290">
        <f t="shared" si="35"/>
        <v>1</v>
      </c>
      <c r="C290" s="1">
        <v>33322.702604081009</v>
      </c>
      <c r="D290" s="1">
        <v>33411.710930113521</v>
      </c>
      <c r="E290" s="1">
        <v>171.83066863093237</v>
      </c>
      <c r="F290" s="1">
        <v>238524.69200000001</v>
      </c>
      <c r="G290" s="1">
        <f t="shared" si="32"/>
        <v>-4.48405172496006E-3</v>
      </c>
      <c r="H290" s="1">
        <f t="shared" si="33"/>
        <v>1.1722908321442748E-4</v>
      </c>
      <c r="I290" s="1">
        <v>2.6336190479999999</v>
      </c>
      <c r="J290" s="1">
        <v>233.70699999999999</v>
      </c>
      <c r="K290" s="1">
        <f t="shared" si="28"/>
        <v>1.8470746930819369E-2</v>
      </c>
      <c r="L290" s="1">
        <v>-291443.03118476772</v>
      </c>
      <c r="M290" s="1">
        <f t="shared" si="29"/>
        <v>-725.7403579052168</v>
      </c>
      <c r="N290" s="1">
        <f t="shared" si="30"/>
        <v>-13.404966488349533</v>
      </c>
      <c r="O290" s="1">
        <f t="shared" si="31"/>
        <v>-3.387537346599423E-2</v>
      </c>
      <c r="S290" s="1"/>
    </row>
    <row r="291" spans="1:19" x14ac:dyDescent="0.3">
      <c r="A291">
        <f t="shared" si="34"/>
        <v>2015</v>
      </c>
      <c r="B291">
        <f t="shared" si="35"/>
        <v>2</v>
      </c>
      <c r="C291" s="1">
        <v>33500.957006432902</v>
      </c>
      <c r="D291" s="1">
        <v>33703.493528299427</v>
      </c>
      <c r="E291" s="1">
        <v>171.2804625625954</v>
      </c>
      <c r="F291" s="1">
        <v>238815.587</v>
      </c>
      <c r="G291" s="1">
        <f t="shared" si="32"/>
        <v>-1.7698599282109373E-4</v>
      </c>
      <c r="H291" s="1">
        <f t="shared" si="33"/>
        <v>2.276817035301575E-4</v>
      </c>
      <c r="I291" s="1">
        <v>2.8158388890000001</v>
      </c>
      <c r="J291" s="1">
        <v>234.72200000000001</v>
      </c>
      <c r="K291" s="1">
        <f t="shared" si="28"/>
        <v>1.9728968804590973E-2</v>
      </c>
      <c r="L291" s="1">
        <v>-292282.67667233932</v>
      </c>
      <c r="M291" s="1">
        <f t="shared" si="29"/>
        <v>-727.01178634539053</v>
      </c>
      <c r="N291" s="1">
        <f t="shared" si="30"/>
        <v>-14.343192853378168</v>
      </c>
      <c r="O291" s="1">
        <f t="shared" si="31"/>
        <v>-2.5083972033458579E-2</v>
      </c>
      <c r="S291" s="1"/>
    </row>
    <row r="292" spans="1:19" x14ac:dyDescent="0.3">
      <c r="A292">
        <f t="shared" si="34"/>
        <v>2015</v>
      </c>
      <c r="B292">
        <f t="shared" si="35"/>
        <v>3</v>
      </c>
      <c r="C292" s="1">
        <v>33907.25452392298</v>
      </c>
      <c r="D292" s="1">
        <v>34062.152611350823</v>
      </c>
      <c r="E292" s="1">
        <v>170.73025649425838</v>
      </c>
      <c r="F292" s="1">
        <v>240656.35399999999</v>
      </c>
      <c r="G292" s="1">
        <f t="shared" si="32"/>
        <v>1.2845239720740698E-5</v>
      </c>
      <c r="H292" s="1">
        <f t="shared" si="33"/>
        <v>3.0513175537140084E-4</v>
      </c>
      <c r="I292" s="1">
        <v>3.138863636</v>
      </c>
      <c r="J292" s="1">
        <v>236.119</v>
      </c>
      <c r="K292" s="1">
        <f t="shared" si="28"/>
        <v>2.1858016913335613E-2</v>
      </c>
      <c r="L292" s="1">
        <v>-292692.14418192348</v>
      </c>
      <c r="M292" s="1">
        <f t="shared" si="29"/>
        <v>-726.05519660211485</v>
      </c>
      <c r="N292" s="1">
        <f t="shared" si="30"/>
        <v>-15.870126767344241</v>
      </c>
      <c r="O292" s="1">
        <f t="shared" si="31"/>
        <v>2.0909154787645434E-2</v>
      </c>
      <c r="S292" s="1"/>
    </row>
    <row r="293" spans="1:19" x14ac:dyDescent="0.3">
      <c r="A293">
        <f t="shared" si="34"/>
        <v>2015</v>
      </c>
      <c r="B293">
        <f t="shared" si="35"/>
        <v>4</v>
      </c>
      <c r="C293" s="1">
        <v>34217.758317777188</v>
      </c>
      <c r="D293" s="1">
        <v>34286.636451676794</v>
      </c>
      <c r="E293" s="1">
        <v>170.18005042592139</v>
      </c>
      <c r="F293" s="1">
        <v>235020.109</v>
      </c>
      <c r="G293" s="1">
        <f t="shared" si="32"/>
        <v>-1.1039784518073956E-3</v>
      </c>
      <c r="H293" s="1">
        <f t="shared" si="33"/>
        <v>1.3608030015256449E-4</v>
      </c>
      <c r="I293" s="1">
        <v>3.0425949999999999</v>
      </c>
      <c r="J293" s="1">
        <v>236.59899999999999</v>
      </c>
      <c r="K293" s="1">
        <f t="shared" si="28"/>
        <v>2.103805070219935E-2</v>
      </c>
      <c r="L293" s="1">
        <v>-293881.70492621191</v>
      </c>
      <c r="M293" s="1">
        <f t="shared" si="29"/>
        <v>-729.87921782485444</v>
      </c>
      <c r="N293" s="1">
        <f t="shared" si="30"/>
        <v>-15.355235991080891</v>
      </c>
      <c r="O293" s="1">
        <f t="shared" si="31"/>
        <v>-8.0449952370280187E-2</v>
      </c>
      <c r="S293" s="1"/>
    </row>
    <row r="294" spans="1:19" x14ac:dyDescent="0.3">
      <c r="A294">
        <f t="shared" si="34"/>
        <v>2015</v>
      </c>
      <c r="B294">
        <f t="shared" si="35"/>
        <v>5</v>
      </c>
      <c r="C294" s="1">
        <v>34355.653232804121</v>
      </c>
      <c r="D294" s="1">
        <v>34472.688588802434</v>
      </c>
      <c r="E294" s="1">
        <v>169.6298443575844</v>
      </c>
      <c r="F294" s="1">
        <v>239513.46100000001</v>
      </c>
      <c r="G294" s="1">
        <f t="shared" si="32"/>
        <v>6.8096475021803271E-4</v>
      </c>
      <c r="H294" s="1">
        <f t="shared" si="33"/>
        <v>9.0062926128047969E-5</v>
      </c>
      <c r="I294" s="1">
        <v>3.0610750000000002</v>
      </c>
      <c r="J294" s="1">
        <v>237.80500000000001</v>
      </c>
      <c r="K294" s="1">
        <f t="shared" si="28"/>
        <v>2.1188330649464567E-2</v>
      </c>
      <c r="L294" s="1">
        <v>-292993.23707806069</v>
      </c>
      <c r="M294" s="1">
        <f t="shared" si="29"/>
        <v>-726.33061592567537</v>
      </c>
      <c r="N294" s="1">
        <f t="shared" si="30"/>
        <v>-15.389733251062465</v>
      </c>
      <c r="O294" s="1">
        <f t="shared" si="31"/>
        <v>7.5188950383124009E-2</v>
      </c>
      <c r="S294" s="1"/>
    </row>
    <row r="295" spans="1:19" x14ac:dyDescent="0.3">
      <c r="A295">
        <f t="shared" si="34"/>
        <v>2015</v>
      </c>
      <c r="B295">
        <f t="shared" si="35"/>
        <v>6</v>
      </c>
      <c r="C295" s="1">
        <v>34590.122635358632</v>
      </c>
      <c r="D295" s="1">
        <v>34690.72491041341</v>
      </c>
      <c r="E295" s="1">
        <v>169.07963828924738</v>
      </c>
      <c r="F295" s="1">
        <v>231958.72399999999</v>
      </c>
      <c r="G295" s="1">
        <f t="shared" si="32"/>
        <v>-1.4129827761654029E-3</v>
      </c>
      <c r="H295" s="1">
        <f t="shared" si="33"/>
        <v>1.2124030732768641E-4</v>
      </c>
      <c r="I295" s="1">
        <v>3.11112381</v>
      </c>
      <c r="J295" s="1">
        <v>238.63800000000001</v>
      </c>
      <c r="K295" s="1">
        <f t="shared" si="28"/>
        <v>2.1463710076929668E-2</v>
      </c>
      <c r="L295" s="1">
        <v>-293349.40867871029</v>
      </c>
      <c r="M295" s="1">
        <f t="shared" si="29"/>
        <v>-727.03330557628885</v>
      </c>
      <c r="N295" s="1">
        <f t="shared" si="30"/>
        <v>-15.604832087161277</v>
      </c>
      <c r="O295" s="1">
        <f t="shared" si="31"/>
        <v>-1.508232693482725E-2</v>
      </c>
      <c r="S295" s="1"/>
    </row>
    <row r="296" spans="1:19" x14ac:dyDescent="0.3">
      <c r="A296">
        <f t="shared" si="34"/>
        <v>2015</v>
      </c>
      <c r="B296">
        <f t="shared" si="35"/>
        <v>7</v>
      </c>
      <c r="C296" s="1">
        <v>34791.619778178916</v>
      </c>
      <c r="D296" s="1">
        <v>34861.36817378179</v>
      </c>
      <c r="E296" s="1">
        <v>168.52943222091039</v>
      </c>
      <c r="F296" s="1">
        <v>225062.84400000001</v>
      </c>
      <c r="G296" s="1">
        <f t="shared" si="32"/>
        <v>-1.2388324216571489E-3</v>
      </c>
      <c r="H296" s="1">
        <f t="shared" si="33"/>
        <v>6.274585541452102E-5</v>
      </c>
      <c r="I296" s="1">
        <v>3.2225086959999998</v>
      </c>
      <c r="J296" s="1">
        <v>238.654</v>
      </c>
      <c r="K296" s="1">
        <f t="shared" si="28"/>
        <v>2.2104880291245781E-2</v>
      </c>
      <c r="L296" s="1">
        <v>-292536.17091682757</v>
      </c>
      <c r="M296" s="1">
        <f t="shared" si="29"/>
        <v>-727.33602213998734</v>
      </c>
      <c r="N296" s="1">
        <f t="shared" si="30"/>
        <v>-16.077675700915311</v>
      </c>
      <c r="O296" s="1">
        <f t="shared" si="31"/>
        <v>-6.6915134027318857E-3</v>
      </c>
      <c r="S296" s="1"/>
    </row>
    <row r="297" spans="1:19" x14ac:dyDescent="0.3">
      <c r="A297">
        <f t="shared" si="34"/>
        <v>2015</v>
      </c>
      <c r="B297">
        <f t="shared" si="35"/>
        <v>8</v>
      </c>
      <c r="C297" s="1">
        <v>34931.256397271965</v>
      </c>
      <c r="D297" s="1">
        <v>35178.991162404018</v>
      </c>
      <c r="E297" s="1">
        <v>168.0431242923066</v>
      </c>
      <c r="F297" s="1">
        <v>231716.459</v>
      </c>
      <c r="G297" s="1">
        <f t="shared" si="32"/>
        <v>8.895103222192266E-4</v>
      </c>
      <c r="H297" s="1">
        <f t="shared" si="33"/>
        <v>2.4399278147895311E-4</v>
      </c>
      <c r="I297" s="1">
        <v>3.5136952379999999</v>
      </c>
      <c r="J297" s="1">
        <v>238.316</v>
      </c>
      <c r="K297" s="1">
        <f t="shared" si="28"/>
        <v>2.3971934613969518E-2</v>
      </c>
      <c r="L297" s="1">
        <v>-293718.26774019981</v>
      </c>
      <c r="M297" s="1">
        <f t="shared" si="29"/>
        <v>-733.42719604266415</v>
      </c>
      <c r="N297" s="1">
        <f t="shared" si="30"/>
        <v>-17.58166878764175</v>
      </c>
      <c r="O297" s="1">
        <f t="shared" si="31"/>
        <v>-0.14601722251728688</v>
      </c>
      <c r="S297" s="1"/>
    </row>
    <row r="298" spans="1:19" x14ac:dyDescent="0.3">
      <c r="A298">
        <f t="shared" si="34"/>
        <v>2015</v>
      </c>
      <c r="B298">
        <f t="shared" si="35"/>
        <v>9</v>
      </c>
      <c r="C298" s="1">
        <v>35428.482878764997</v>
      </c>
      <c r="D298" s="1">
        <v>35738.590418267588</v>
      </c>
      <c r="E298" s="1">
        <v>167.55681636370284</v>
      </c>
      <c r="F298" s="1">
        <v>228447.45600000001</v>
      </c>
      <c r="G298" s="1">
        <f t="shared" si="32"/>
        <v>-1.0476728208646674E-3</v>
      </c>
      <c r="H298" s="1">
        <f t="shared" si="33"/>
        <v>4.9699109636033021E-4</v>
      </c>
      <c r="I298" s="1">
        <v>3.9058095239999999</v>
      </c>
      <c r="J298" s="1">
        <v>237.94499999999999</v>
      </c>
      <c r="K298" s="1">
        <f t="shared" si="28"/>
        <v>2.6232222541632495E-2</v>
      </c>
      <c r="L298" s="1">
        <v>-294000.30277944676</v>
      </c>
      <c r="M298" s="1">
        <f t="shared" si="29"/>
        <v>-737.41012156393379</v>
      </c>
      <c r="N298" s="1">
        <f t="shared" si="30"/>
        <v>-19.343906413317381</v>
      </c>
      <c r="O298" s="1">
        <f t="shared" si="31"/>
        <v>-0.10448098864069166</v>
      </c>
      <c r="S298" s="1"/>
    </row>
    <row r="299" spans="1:19" x14ac:dyDescent="0.3">
      <c r="A299">
        <f t="shared" si="34"/>
        <v>2015</v>
      </c>
      <c r="B299">
        <f t="shared" si="35"/>
        <v>10</v>
      </c>
      <c r="C299" s="1">
        <v>36051.41234682221</v>
      </c>
      <c r="D299" s="1">
        <v>36266.143567009043</v>
      </c>
      <c r="E299" s="1">
        <v>167.07050843509904</v>
      </c>
      <c r="F299" s="1">
        <v>239621.33499999999</v>
      </c>
      <c r="G299" s="1">
        <f t="shared" si="32"/>
        <v>1.3986601320659167E-3</v>
      </c>
      <c r="H299" s="1">
        <f t="shared" si="33"/>
        <v>4.5650206745816439E-4</v>
      </c>
      <c r="I299" s="1">
        <v>3.8795047619999998</v>
      </c>
      <c r="J299" s="1">
        <v>237.83799999999999</v>
      </c>
      <c r="K299" s="1">
        <f t="shared" si="28"/>
        <v>2.5593828189255052E-2</v>
      </c>
      <c r="L299" s="1">
        <v>-294197.87346641743</v>
      </c>
      <c r="M299" s="1">
        <f t="shared" si="29"/>
        <v>-740.38649898151141</v>
      </c>
      <c r="N299" s="1">
        <f t="shared" si="30"/>
        <v>-18.949324848576865</v>
      </c>
      <c r="O299" s="1">
        <f t="shared" si="31"/>
        <v>-7.6176892251861972E-2</v>
      </c>
      <c r="S299" s="1"/>
    </row>
    <row r="300" spans="1:19" x14ac:dyDescent="0.3">
      <c r="A300">
        <f t="shared" si="34"/>
        <v>2015</v>
      </c>
      <c r="B300">
        <f t="shared" si="35"/>
        <v>11</v>
      </c>
      <c r="C300" s="1">
        <v>36482.153779998691</v>
      </c>
      <c r="D300" s="1">
        <v>36562.753690700127</v>
      </c>
      <c r="E300" s="1">
        <v>166.58420050649525</v>
      </c>
      <c r="F300" s="1">
        <v>242846.85399999999</v>
      </c>
      <c r="G300" s="1">
        <f t="shared" si="32"/>
        <v>3.2326246206537679E-4</v>
      </c>
      <c r="H300" s="1">
        <f t="shared" si="33"/>
        <v>2.0748182236506149E-4</v>
      </c>
      <c r="I300" s="1">
        <v>3.7757999999999998</v>
      </c>
      <c r="J300" s="1">
        <v>237.33600000000001</v>
      </c>
      <c r="K300" s="1">
        <f t="shared" si="28"/>
        <v>2.4563606474662259E-2</v>
      </c>
      <c r="L300" s="1">
        <v>-292446.85982633458</v>
      </c>
      <c r="M300" s="1">
        <f t="shared" si="29"/>
        <v>-739.68963817702127</v>
      </c>
      <c r="N300" s="1">
        <f t="shared" si="30"/>
        <v>-18.169445185565664</v>
      </c>
      <c r="O300" s="1">
        <f t="shared" si="31"/>
        <v>1.7117414569113976E-2</v>
      </c>
      <c r="S300" s="1"/>
    </row>
    <row r="301" spans="1:19" x14ac:dyDescent="0.3">
      <c r="A301">
        <f t="shared" si="34"/>
        <v>2015</v>
      </c>
      <c r="B301">
        <f t="shared" si="35"/>
        <v>12</v>
      </c>
      <c r="C301" s="1">
        <v>36643.53167053761</v>
      </c>
      <c r="D301" s="1">
        <v>36923.179244361483</v>
      </c>
      <c r="E301" s="1">
        <v>166.09789257789149</v>
      </c>
      <c r="F301" s="1">
        <v>255288.92199999999</v>
      </c>
      <c r="G301" s="1">
        <f t="shared" si="32"/>
        <v>1.7551478551429064E-3</v>
      </c>
      <c r="H301" s="1">
        <f t="shared" si="33"/>
        <v>2.8908857914139007E-4</v>
      </c>
      <c r="I301" s="1">
        <v>3.8704954549999999</v>
      </c>
      <c r="J301" s="1">
        <v>236.52500000000001</v>
      </c>
      <c r="K301" s="1">
        <f t="shared" si="28"/>
        <v>2.4983097855437793E-2</v>
      </c>
      <c r="L301" s="1">
        <v>-292103.32017321914</v>
      </c>
      <c r="M301" s="1">
        <f t="shared" si="29"/>
        <v>-743.52456230304722</v>
      </c>
      <c r="N301" s="1">
        <f t="shared" si="30"/>
        <v>-18.575546897938583</v>
      </c>
      <c r="O301" s="1">
        <f t="shared" si="31"/>
        <v>-9.5808284708684965E-2</v>
      </c>
      <c r="S301" s="1"/>
    </row>
    <row r="302" spans="1:19" x14ac:dyDescent="0.3">
      <c r="A302">
        <f t="shared" si="34"/>
        <v>2016</v>
      </c>
      <c r="B302">
        <f t="shared" si="35"/>
        <v>1</v>
      </c>
      <c r="C302" s="1">
        <v>37204.960967432999</v>
      </c>
      <c r="D302" s="1">
        <v>37351.51598850287</v>
      </c>
      <c r="E302" s="1">
        <v>165.61158464928769</v>
      </c>
      <c r="F302" s="1">
        <v>240328.74799999999</v>
      </c>
      <c r="G302" s="1">
        <f t="shared" si="32"/>
        <v>-2.774981553528684E-3</v>
      </c>
      <c r="H302" s="1">
        <f t="shared" si="33"/>
        <v>3.4700169992935709E-4</v>
      </c>
      <c r="I302" s="1">
        <v>4.0517149999999997</v>
      </c>
      <c r="J302" s="1">
        <v>236.916</v>
      </c>
      <c r="K302" s="1">
        <f t="shared" si="28"/>
        <v>2.5800755758896055E-2</v>
      </c>
      <c r="L302" s="1">
        <v>-294203.20776887407</v>
      </c>
      <c r="M302" s="1">
        <f t="shared" si="29"/>
        <v>-749.82911461799836</v>
      </c>
      <c r="N302" s="1">
        <f t="shared" si="30"/>
        <v>-19.34615784716825</v>
      </c>
      <c r="O302" s="1">
        <f t="shared" si="31"/>
        <v>-0.16266221444723428</v>
      </c>
      <c r="S302" s="1"/>
    </row>
    <row r="303" spans="1:19" x14ac:dyDescent="0.3">
      <c r="A303">
        <f t="shared" si="34"/>
        <v>2016</v>
      </c>
      <c r="B303">
        <f t="shared" si="35"/>
        <v>2</v>
      </c>
      <c r="C303" s="1">
        <v>37498.648308235133</v>
      </c>
      <c r="D303" s="1">
        <v>37579.460381479927</v>
      </c>
      <c r="E303" s="1">
        <v>165.1252767206839</v>
      </c>
      <c r="F303" s="1">
        <v>252559.89199999999</v>
      </c>
      <c r="G303" s="1">
        <f t="shared" si="32"/>
        <v>1.849141281417499E-3</v>
      </c>
      <c r="H303" s="1">
        <f t="shared" si="33"/>
        <v>1.2618074991650654E-4</v>
      </c>
      <c r="I303" s="1">
        <v>3.973115789</v>
      </c>
      <c r="J303" s="1">
        <v>237.11099999999999</v>
      </c>
      <c r="K303" s="1">
        <f t="shared" si="28"/>
        <v>2.5122757761876172E-2</v>
      </c>
      <c r="L303" s="1">
        <v>-295943.80789569888</v>
      </c>
      <c r="M303" s="1">
        <f t="shared" si="29"/>
        <v>-755.86458403926326</v>
      </c>
      <c r="N303" s="1">
        <f t="shared" si="30"/>
        <v>-18.989402845599706</v>
      </c>
      <c r="O303" s="1">
        <f t="shared" si="31"/>
        <v>-0.15162763624964981</v>
      </c>
      <c r="S303" s="1"/>
    </row>
    <row r="304" spans="1:19" x14ac:dyDescent="0.3">
      <c r="A304">
        <f t="shared" si="34"/>
        <v>2016</v>
      </c>
      <c r="B304">
        <f t="shared" si="35"/>
        <v>3</v>
      </c>
      <c r="C304" s="1">
        <v>37660.446610100356</v>
      </c>
      <c r="D304" s="1">
        <v>37729.001348035359</v>
      </c>
      <c r="E304" s="1">
        <v>164.63896879208011</v>
      </c>
      <c r="F304" s="1">
        <v>242529.929</v>
      </c>
      <c r="G304" s="1">
        <f t="shared" si="32"/>
        <v>-1.65627302064629E-3</v>
      </c>
      <c r="H304" s="1">
        <f t="shared" si="33"/>
        <v>3.8635440266600709E-5</v>
      </c>
      <c r="I304" s="1">
        <v>3.7033090909999999</v>
      </c>
      <c r="J304" s="1">
        <v>238.13200000000001</v>
      </c>
      <c r="K304" s="1">
        <f t="shared" si="28"/>
        <v>2.3416514668243387E-2</v>
      </c>
      <c r="L304" s="1">
        <v>-297479.23228435393</v>
      </c>
      <c r="M304" s="1">
        <f t="shared" si="29"/>
        <v>-758.76319270436943</v>
      </c>
      <c r="N304" s="1">
        <f t="shared" si="30"/>
        <v>-17.76758943168505</v>
      </c>
      <c r="O304" s="1">
        <f t="shared" si="31"/>
        <v>-6.7875312323952386E-2</v>
      </c>
      <c r="S304" s="1"/>
    </row>
    <row r="305" spans="1:19" x14ac:dyDescent="0.3">
      <c r="A305">
        <f t="shared" si="34"/>
        <v>2016</v>
      </c>
      <c r="B305">
        <f t="shared" si="35"/>
        <v>4</v>
      </c>
      <c r="C305" s="1">
        <v>37797.680878757397</v>
      </c>
      <c r="D305" s="1">
        <v>38010.978322489944</v>
      </c>
      <c r="E305" s="1">
        <v>164.15266086347631</v>
      </c>
      <c r="F305" s="1">
        <v>242142.58499999999</v>
      </c>
      <c r="G305" s="1">
        <f t="shared" si="32"/>
        <v>-2.3690866263443439E-4</v>
      </c>
      <c r="H305" s="1">
        <f t="shared" si="33"/>
        <v>1.7448004014327444E-4</v>
      </c>
      <c r="I305" s="1">
        <v>3.5652400000000002</v>
      </c>
      <c r="J305" s="1">
        <v>239.261</v>
      </c>
      <c r="K305" s="1">
        <f t="shared" si="28"/>
        <v>2.2568127668367237E-2</v>
      </c>
      <c r="L305" s="1">
        <v>-298699.12785436469</v>
      </c>
      <c r="M305" s="1">
        <f t="shared" si="29"/>
        <v>-760.52608455475183</v>
      </c>
      <c r="N305" s="1">
        <f t="shared" si="30"/>
        <v>-17.163649771355097</v>
      </c>
      <c r="O305" s="1">
        <f t="shared" si="31"/>
        <v>-3.9785168344955935E-2</v>
      </c>
      <c r="S305" s="1"/>
    </row>
    <row r="306" spans="1:19" x14ac:dyDescent="0.3">
      <c r="A306">
        <f t="shared" si="34"/>
        <v>2016</v>
      </c>
      <c r="B306">
        <f t="shared" si="35"/>
        <v>5</v>
      </c>
      <c r="C306" s="1">
        <v>38225.479432649765</v>
      </c>
      <c r="D306" s="1">
        <v>38536.519525291456</v>
      </c>
      <c r="E306" s="1">
        <v>163.66635293487252</v>
      </c>
      <c r="F306" s="1">
        <v>239965.61900000001</v>
      </c>
      <c r="G306" s="1">
        <f t="shared" si="32"/>
        <v>-7.6065710107454249E-4</v>
      </c>
      <c r="H306" s="1">
        <f t="shared" si="33"/>
        <v>4.1268910650359473E-4</v>
      </c>
      <c r="I306" s="1">
        <v>3.5386857140000001</v>
      </c>
      <c r="J306" s="1">
        <v>240.22900000000001</v>
      </c>
      <c r="K306" s="1">
        <f t="shared" si="28"/>
        <v>2.2238960583510936E-2</v>
      </c>
      <c r="L306" s="1">
        <v>-296664.95440042339</v>
      </c>
      <c r="M306" s="1">
        <f t="shared" si="29"/>
        <v>-754.5385044824128</v>
      </c>
      <c r="N306" s="1">
        <f t="shared" si="30"/>
        <v>-16.780152059925669</v>
      </c>
      <c r="O306" s="1">
        <f t="shared" si="31"/>
        <v>0.13315755721936284</v>
      </c>
      <c r="S306" s="1"/>
    </row>
    <row r="307" spans="1:19" x14ac:dyDescent="0.3">
      <c r="A307">
        <f t="shared" si="34"/>
        <v>2016</v>
      </c>
      <c r="B307">
        <f t="shared" si="35"/>
        <v>6</v>
      </c>
      <c r="C307" s="1">
        <v>38850.090546012187</v>
      </c>
      <c r="D307" s="1">
        <v>38774.583366248029</v>
      </c>
      <c r="E307" s="1">
        <v>163.18004500626873</v>
      </c>
      <c r="F307" s="1">
        <v>234678.114</v>
      </c>
      <c r="G307" s="1">
        <f t="shared" si="32"/>
        <v>-9.5657801987188845E-4</v>
      </c>
      <c r="H307" s="1">
        <f t="shared" si="33"/>
        <v>1.2252874875879856E-4</v>
      </c>
      <c r="I307" s="1">
        <v>3.423877273</v>
      </c>
      <c r="J307" s="1">
        <v>241.018</v>
      </c>
      <c r="K307" s="1">
        <f t="shared" si="28"/>
        <v>2.1241032929037004E-2</v>
      </c>
      <c r="L307" s="1">
        <v>-298596.22010848694</v>
      </c>
      <c r="M307" s="1">
        <f t="shared" si="29"/>
        <v>-759.22024257706403</v>
      </c>
      <c r="N307" s="1">
        <f t="shared" si="30"/>
        <v>-16.12662217297088</v>
      </c>
      <c r="O307" s="1">
        <f t="shared" si="31"/>
        <v>-9.944495303361478E-2</v>
      </c>
      <c r="S307" s="1"/>
    </row>
    <row r="308" spans="1:19" x14ac:dyDescent="0.3">
      <c r="A308">
        <f t="shared" si="34"/>
        <v>2016</v>
      </c>
      <c r="B308">
        <f t="shared" si="35"/>
        <v>7</v>
      </c>
      <c r="C308" s="1">
        <v>38699.222938630803</v>
      </c>
      <c r="D308" s="1">
        <v>38783.124165398345</v>
      </c>
      <c r="E308" s="1">
        <v>162.69373707766493</v>
      </c>
      <c r="F308" s="1">
        <v>240845.334</v>
      </c>
      <c r="G308" s="1">
        <f t="shared" si="32"/>
        <v>1.0800815860881885E-3</v>
      </c>
      <c r="H308" s="1">
        <f t="shared" si="33"/>
        <v>-1.0055469925648246E-4</v>
      </c>
      <c r="I308" s="1">
        <v>3.2747105259999998</v>
      </c>
      <c r="J308" s="1">
        <v>240.62799999999999</v>
      </c>
      <c r="K308" s="1">
        <f t="shared" si="28"/>
        <v>2.0361831184567119E-2</v>
      </c>
      <c r="L308" s="1">
        <v>-298066.08442490688</v>
      </c>
      <c r="M308" s="1">
        <f t="shared" si="29"/>
        <v>-761.36965916484326</v>
      </c>
      <c r="N308" s="1">
        <f t="shared" si="30"/>
        <v>-15.502880468965945</v>
      </c>
      <c r="O308" s="1">
        <f t="shared" si="31"/>
        <v>-4.3766057705667549E-2</v>
      </c>
      <c r="S308" s="1"/>
    </row>
    <row r="309" spans="1:19" x14ac:dyDescent="0.3">
      <c r="A309">
        <f t="shared" si="34"/>
        <v>2016</v>
      </c>
      <c r="B309">
        <f t="shared" si="35"/>
        <v>8</v>
      </c>
      <c r="C309" s="1">
        <v>38867.207292868763</v>
      </c>
      <c r="D309" s="1">
        <v>38873.422877628494</v>
      </c>
      <c r="E309" s="1">
        <v>162.82734069056195</v>
      </c>
      <c r="F309" s="1">
        <v>235768.69500000001</v>
      </c>
      <c r="G309" s="1">
        <f t="shared" si="32"/>
        <v>-9.2195229410368951E-4</v>
      </c>
      <c r="H309" s="1">
        <f t="shared" si="33"/>
        <v>1.1978377314739109E-4</v>
      </c>
      <c r="I309" s="1">
        <v>3.209056522</v>
      </c>
      <c r="J309" s="1">
        <v>240.84899999999999</v>
      </c>
      <c r="K309" s="1">
        <f t="shared" si="28"/>
        <v>1.988560815402312E-2</v>
      </c>
      <c r="L309" s="1">
        <v>-297281.17430527339</v>
      </c>
      <c r="M309" s="1">
        <f t="shared" si="29"/>
        <v>-758.04542388768823</v>
      </c>
      <c r="N309" s="1">
        <f t="shared" si="30"/>
        <v>-15.074194262380924</v>
      </c>
      <c r="O309" s="1">
        <f t="shared" si="31"/>
        <v>6.6104440133287312E-2</v>
      </c>
      <c r="S309" s="1"/>
    </row>
    <row r="310" spans="1:19" x14ac:dyDescent="0.3">
      <c r="A310">
        <f t="shared" si="34"/>
        <v>2016</v>
      </c>
      <c r="B310">
        <f t="shared" si="35"/>
        <v>9</v>
      </c>
      <c r="C310" s="1">
        <v>38879.639456375109</v>
      </c>
      <c r="D310" s="1">
        <v>38905.246085471917</v>
      </c>
      <c r="E310" s="1">
        <v>162.96094430345894</v>
      </c>
      <c r="F310" s="1">
        <v>247035.954</v>
      </c>
      <c r="G310" s="1">
        <f t="shared" si="32"/>
        <v>1.7161793200915904E-3</v>
      </c>
      <c r="H310" s="1">
        <f t="shared" si="33"/>
        <v>6.2151339333822199E-5</v>
      </c>
      <c r="I310" s="1">
        <v>3.2557714290000002</v>
      </c>
      <c r="J310" s="1">
        <v>241.428</v>
      </c>
      <c r="K310" s="1">
        <f t="shared" si="28"/>
        <v>2.0217121237520265E-2</v>
      </c>
      <c r="L310" s="1">
        <v>-298088.68250114494</v>
      </c>
      <c r="M310" s="1">
        <f t="shared" si="29"/>
        <v>-757.65992779222563</v>
      </c>
      <c r="N310" s="1">
        <f t="shared" si="30"/>
        <v>-15.317702616986276</v>
      </c>
      <c r="O310" s="1">
        <f t="shared" si="31"/>
        <v>7.7936212985569853E-3</v>
      </c>
      <c r="S310" s="1"/>
    </row>
    <row r="311" spans="1:19" x14ac:dyDescent="0.3">
      <c r="A311">
        <f t="shared" si="34"/>
        <v>2016</v>
      </c>
      <c r="B311">
        <f t="shared" si="35"/>
        <v>10</v>
      </c>
      <c r="C311" s="1">
        <v>38930.869579423001</v>
      </c>
      <c r="D311" s="1">
        <v>38941.31840161766</v>
      </c>
      <c r="E311" s="1">
        <v>163.09454791635596</v>
      </c>
      <c r="F311" s="1">
        <v>247845.546</v>
      </c>
      <c r="G311" s="1">
        <f t="shared" si="32"/>
        <v>5.9489367096418611E-5</v>
      </c>
      <c r="H311" s="1">
        <f t="shared" si="33"/>
        <v>6.8017231436685513E-5</v>
      </c>
      <c r="I311" s="1">
        <v>3.1852</v>
      </c>
      <c r="J311" s="1">
        <v>241.72900000000001</v>
      </c>
      <c r="K311" s="1">
        <f t="shared" si="28"/>
        <v>1.9777498399546709E-2</v>
      </c>
      <c r="L311" s="1">
        <v>-295576.77944241359</v>
      </c>
      <c r="M311" s="1">
        <f t="shared" si="29"/>
        <v>-749.72520930617543</v>
      </c>
      <c r="N311" s="1">
        <f t="shared" si="30"/>
        <v>-14.827689127152706</v>
      </c>
      <c r="O311" s="1">
        <f t="shared" si="31"/>
        <v>0.15692888215871292</v>
      </c>
      <c r="S311" s="1"/>
    </row>
    <row r="312" spans="1:19" x14ac:dyDescent="0.3">
      <c r="A312">
        <f t="shared" si="34"/>
        <v>2016</v>
      </c>
      <c r="B312">
        <f t="shared" si="35"/>
        <v>11</v>
      </c>
      <c r="C312" s="1">
        <v>38951.770028216291</v>
      </c>
      <c r="D312" s="1">
        <v>39113.293489701879</v>
      </c>
      <c r="E312" s="1">
        <v>163.22815152925298</v>
      </c>
      <c r="F312" s="1">
        <v>244919.98300000001</v>
      </c>
      <c r="G312" s="1">
        <f t="shared" si="32"/>
        <v>-6.6161999761268214E-4</v>
      </c>
      <c r="H312" s="1">
        <f t="shared" si="33"/>
        <v>2.0148295717746051E-4</v>
      </c>
      <c r="I312" s="1">
        <v>3.3414000000000001</v>
      </c>
      <c r="J312" s="1">
        <v>241.35300000000001</v>
      </c>
      <c r="K312" s="1">
        <f t="shared" si="28"/>
        <v>2.0703986330167033E-2</v>
      </c>
      <c r="L312" s="1">
        <v>-293436.09816165705</v>
      </c>
      <c r="M312" s="1">
        <f t="shared" si="29"/>
        <v>-744.84477441759122</v>
      </c>
      <c r="N312" s="1">
        <f t="shared" si="30"/>
        <v>-15.421256027638156</v>
      </c>
      <c r="O312" s="1">
        <f t="shared" si="31"/>
        <v>0.10104445721851718</v>
      </c>
      <c r="S312" s="1"/>
    </row>
    <row r="313" spans="1:19" x14ac:dyDescent="0.3">
      <c r="A313">
        <f t="shared" si="34"/>
        <v>2016</v>
      </c>
      <c r="B313">
        <f t="shared" si="35"/>
        <v>12</v>
      </c>
      <c r="C313" s="1">
        <v>39275.486749468546</v>
      </c>
      <c r="D313" s="1">
        <v>39360.288258582506</v>
      </c>
      <c r="E313" s="1">
        <v>163.36175514214997</v>
      </c>
      <c r="F313" s="1">
        <v>270287.14600000001</v>
      </c>
      <c r="G313" s="1">
        <f t="shared" si="32"/>
        <v>3.6732378848894423E-3</v>
      </c>
      <c r="H313" s="1">
        <f t="shared" si="33"/>
        <v>2.8042770308712474E-4</v>
      </c>
      <c r="I313" s="1">
        <v>3.3516681818181819</v>
      </c>
      <c r="J313" s="1">
        <v>241.43199999999999</v>
      </c>
      <c r="K313" s="1">
        <f t="shared" si="28"/>
        <v>2.0603180748197267E-2</v>
      </c>
      <c r="L313" s="1">
        <v>-292830.81151919207</v>
      </c>
      <c r="M313" s="1">
        <f t="shared" si="29"/>
        <v>-742.45741374187776</v>
      </c>
      <c r="N313" s="1">
        <f t="shared" si="30"/>
        <v>-15.296984293162989</v>
      </c>
      <c r="O313" s="1">
        <f t="shared" si="31"/>
        <v>4.9187223512863198E-2</v>
      </c>
      <c r="S313" s="1"/>
    </row>
    <row r="314" spans="1:19" x14ac:dyDescent="0.3">
      <c r="A314">
        <f t="shared" si="34"/>
        <v>2017</v>
      </c>
      <c r="B314">
        <f t="shared" si="35"/>
        <v>1</v>
      </c>
      <c r="C314" s="1">
        <v>39445.272866533502</v>
      </c>
      <c r="D314" s="1">
        <v>39457.673051571743</v>
      </c>
      <c r="E314" s="1">
        <v>163.55702196099946</v>
      </c>
      <c r="F314" s="1">
        <v>262392.20400000003</v>
      </c>
      <c r="G314" s="1">
        <f t="shared" si="32"/>
        <v>-1.3771516899484249E-3</v>
      </c>
      <c r="H314" s="1">
        <f t="shared" si="33"/>
        <v>1.5342400665810862E-4</v>
      </c>
      <c r="I314" s="1">
        <v>3.1959863636363646</v>
      </c>
      <c r="J314" s="1">
        <v>242.839</v>
      </c>
      <c r="K314" s="1">
        <f t="shared" si="28"/>
        <v>1.9675618297409856E-2</v>
      </c>
      <c r="L314" s="1">
        <v>-297419.85578426474</v>
      </c>
      <c r="M314" s="1">
        <f t="shared" si="29"/>
        <v>-748.82843708521546</v>
      </c>
      <c r="N314" s="1">
        <f t="shared" si="30"/>
        <v>-14.73366249833469</v>
      </c>
      <c r="O314" s="1">
        <f t="shared" si="31"/>
        <v>-0.12535382346739965</v>
      </c>
      <c r="S314" s="1"/>
    </row>
    <row r="315" spans="1:19" x14ac:dyDescent="0.3">
      <c r="A315">
        <f t="shared" si="34"/>
        <v>2017</v>
      </c>
      <c r="B315">
        <f t="shared" si="35"/>
        <v>2</v>
      </c>
      <c r="C315" s="1">
        <v>39470.077134785301</v>
      </c>
      <c r="D315" s="1">
        <v>39395.473707561607</v>
      </c>
      <c r="E315" s="1">
        <v>163.68034837290438</v>
      </c>
      <c r="F315" s="1">
        <v>266324.99599999998</v>
      </c>
      <c r="G315" s="1">
        <f t="shared" si="32"/>
        <v>6.4340977277801276E-4</v>
      </c>
      <c r="H315" s="1">
        <f t="shared" si="33"/>
        <v>-3.4663294225036035E-5</v>
      </c>
      <c r="I315" s="1">
        <v>3.103588888888889</v>
      </c>
      <c r="J315" s="1">
        <v>243.60300000000001</v>
      </c>
      <c r="K315" s="1">
        <f t="shared" si="28"/>
        <v>1.9154853980097562E-2</v>
      </c>
      <c r="L315" s="1">
        <v>-297867.34606845863</v>
      </c>
      <c r="M315" s="1">
        <f t="shared" si="29"/>
        <v>-747.03976999713484</v>
      </c>
      <c r="N315" s="1">
        <f t="shared" si="30"/>
        <v>-14.309437711620784</v>
      </c>
      <c r="O315" s="1">
        <f t="shared" si="31"/>
        <v>3.4261656891189318E-2</v>
      </c>
      <c r="S315" s="1"/>
    </row>
    <row r="316" spans="1:19" x14ac:dyDescent="0.3">
      <c r="A316">
        <f t="shared" si="34"/>
        <v>2017</v>
      </c>
      <c r="B316">
        <f t="shared" si="35"/>
        <v>3</v>
      </c>
      <c r="C316" s="1">
        <v>39321.011290230919</v>
      </c>
      <c r="D316" s="1">
        <v>39075.928465971032</v>
      </c>
      <c r="E316" s="1">
        <v>163.80367478480932</v>
      </c>
      <c r="F316" s="1">
        <v>243610.35</v>
      </c>
      <c r="G316" s="1">
        <f t="shared" si="32"/>
        <v>-3.2423331569499531E-3</v>
      </c>
      <c r="H316" s="1">
        <f t="shared" si="33"/>
        <v>-2.8427862007459909E-4</v>
      </c>
      <c r="I316" s="1">
        <v>3.1273304347826083</v>
      </c>
      <c r="J316" s="1">
        <v>243.80099999999999</v>
      </c>
      <c r="K316" s="1">
        <f t="shared" si="28"/>
        <v>1.939030208818307E-2</v>
      </c>
      <c r="L316" s="1">
        <v>-296924.8171338372</v>
      </c>
      <c r="M316" s="1">
        <f t="shared" si="29"/>
        <v>-743.51095953183835</v>
      </c>
      <c r="N316" s="1">
        <f t="shared" si="30"/>
        <v>-14.416902111197203</v>
      </c>
      <c r="O316" s="1">
        <f t="shared" si="31"/>
        <v>6.8424700934039961E-2</v>
      </c>
      <c r="S316" s="1"/>
    </row>
    <row r="317" spans="1:19" x14ac:dyDescent="0.3">
      <c r="A317">
        <f t="shared" si="34"/>
        <v>2017</v>
      </c>
      <c r="B317">
        <f t="shared" si="35"/>
        <v>4</v>
      </c>
      <c r="C317" s="1">
        <v>38832.373211546619</v>
      </c>
      <c r="D317" s="1">
        <v>38732.758104825662</v>
      </c>
      <c r="E317" s="1">
        <v>163.92700119671423</v>
      </c>
      <c r="F317" s="1">
        <v>263654.53399999999</v>
      </c>
      <c r="G317" s="1">
        <f t="shared" si="32"/>
        <v>3.4652084120763565E-3</v>
      </c>
      <c r="H317" s="1">
        <f t="shared" si="33"/>
        <v>-3.1641655478953411E-4</v>
      </c>
      <c r="I317" s="1">
        <v>3.1355722222222222</v>
      </c>
      <c r="J317" s="1">
        <v>244.524</v>
      </c>
      <c r="K317" s="1">
        <f t="shared" si="28"/>
        <v>1.9744419376322986E-2</v>
      </c>
      <c r="L317" s="1">
        <v>-297964.93192712188</v>
      </c>
      <c r="M317" s="1">
        <f t="shared" si="29"/>
        <v>-743.34969649833965</v>
      </c>
      <c r="N317" s="1">
        <f t="shared" si="30"/>
        <v>-14.677008150925628</v>
      </c>
      <c r="O317" s="1">
        <f t="shared" si="31"/>
        <v>3.1840449632962731E-3</v>
      </c>
      <c r="S317" s="1"/>
    </row>
    <row r="318" spans="1:19" x14ac:dyDescent="0.3">
      <c r="A318">
        <f t="shared" si="34"/>
        <v>2017</v>
      </c>
      <c r="B318">
        <f t="shared" si="35"/>
        <v>5</v>
      </c>
      <c r="C318" s="1">
        <v>38633.398536684144</v>
      </c>
      <c r="D318" s="1">
        <v>38447.338901660907</v>
      </c>
      <c r="E318" s="1">
        <v>164.0503276086192</v>
      </c>
      <c r="F318" s="1">
        <v>237651.51300000001</v>
      </c>
      <c r="G318" s="1">
        <f t="shared" si="32"/>
        <v>-3.8458715443931493E-3</v>
      </c>
      <c r="H318" s="1">
        <f t="shared" si="33"/>
        <v>-2.5696098796899099E-4</v>
      </c>
      <c r="I318" s="1">
        <v>3.2087045454545451</v>
      </c>
      <c r="J318" s="1">
        <v>244.733</v>
      </c>
      <c r="K318" s="1">
        <f t="shared" si="28"/>
        <v>2.0326347649096223E-2</v>
      </c>
      <c r="L318" s="1">
        <v>-298813.79128154827</v>
      </c>
      <c r="M318" s="1">
        <f t="shared" si="29"/>
        <v>-744.27083635321901</v>
      </c>
      <c r="N318" s="1">
        <f t="shared" si="30"/>
        <v>-15.128307764799132</v>
      </c>
      <c r="O318" s="1">
        <f t="shared" si="31"/>
        <v>-1.8723408923714047E-2</v>
      </c>
      <c r="S318" s="1"/>
    </row>
    <row r="319" spans="1:19" x14ac:dyDescent="0.3">
      <c r="A319">
        <f t="shared" si="34"/>
        <v>2017</v>
      </c>
      <c r="B319">
        <f t="shared" si="35"/>
        <v>6</v>
      </c>
      <c r="C319" s="1">
        <v>38262.175335559798</v>
      </c>
      <c r="D319" s="1">
        <v>38205.648315544633</v>
      </c>
      <c r="E319" s="1">
        <v>164.17365402052411</v>
      </c>
      <c r="F319" s="1">
        <v>260238.97</v>
      </c>
      <c r="G319" s="1">
        <f t="shared" si="32"/>
        <v>3.8109838891529357E-3</v>
      </c>
      <c r="H319" s="1">
        <f t="shared" si="33"/>
        <v>-2.1519474546184128E-4</v>
      </c>
      <c r="I319" s="1">
        <v>3.294766666666666</v>
      </c>
      <c r="J319" s="1">
        <v>244.95500000000001</v>
      </c>
      <c r="K319" s="1">
        <f t="shared" si="28"/>
        <v>2.1093143862190848E-2</v>
      </c>
      <c r="L319" s="1">
        <v>-300279.89081771421</v>
      </c>
      <c r="M319" s="1">
        <f t="shared" si="29"/>
        <v>-746.68336537187395</v>
      </c>
      <c r="N319" s="1">
        <f t="shared" si="30"/>
        <v>-15.74989964529375</v>
      </c>
      <c r="O319" s="1">
        <f t="shared" si="31"/>
        <v>-5.0887821662199073E-2</v>
      </c>
      <c r="S319" s="1"/>
    </row>
    <row r="320" spans="1:19" x14ac:dyDescent="0.3">
      <c r="A320">
        <f t="shared" si="34"/>
        <v>2017</v>
      </c>
      <c r="B320">
        <f t="shared" si="35"/>
        <v>7</v>
      </c>
      <c r="C320" s="1">
        <v>38149.204806306465</v>
      </c>
      <c r="D320" s="1">
        <v>38194.702216564416</v>
      </c>
      <c r="E320" s="1">
        <v>164.29698043242905</v>
      </c>
      <c r="F320" s="1">
        <v>255860.258</v>
      </c>
      <c r="G320" s="1">
        <f t="shared" si="32"/>
        <v>-7.1703423764658131E-4</v>
      </c>
      <c r="H320" s="1">
        <f t="shared" si="33"/>
        <v>1.8429848559599143E-5</v>
      </c>
      <c r="I320" s="1">
        <v>3.2055380952380959</v>
      </c>
      <c r="J320" s="1">
        <v>244.786</v>
      </c>
      <c r="K320" s="1">
        <f t="shared" si="28"/>
        <v>2.0568471929229788E-2</v>
      </c>
      <c r="L320" s="1">
        <v>-302582.42532062106</v>
      </c>
      <c r="M320" s="1">
        <f t="shared" si="29"/>
        <v>-752.36319525336057</v>
      </c>
      <c r="N320" s="1">
        <f t="shared" si="30"/>
        <v>-15.474961262154377</v>
      </c>
      <c r="O320" s="1">
        <f t="shared" si="31"/>
        <v>-0.11682542148015607</v>
      </c>
      <c r="S320" s="1"/>
    </row>
    <row r="321" spans="1:19" x14ac:dyDescent="0.3">
      <c r="A321">
        <f t="shared" si="34"/>
        <v>2017</v>
      </c>
      <c r="B321">
        <f t="shared" si="35"/>
        <v>8</v>
      </c>
      <c r="C321" s="1">
        <v>38240.253887831226</v>
      </c>
      <c r="D321" s="1">
        <v>38358.387175817807</v>
      </c>
      <c r="E321" s="1">
        <v>164.29698043242905</v>
      </c>
      <c r="F321" s="1">
        <v>252160.31099999999</v>
      </c>
      <c r="G321" s="1">
        <f t="shared" si="32"/>
        <v>-7.6107892139309907E-4</v>
      </c>
      <c r="H321" s="1">
        <f t="shared" si="33"/>
        <v>1.7217403983131368E-4</v>
      </c>
      <c r="I321" s="1">
        <v>3.150313043478262</v>
      </c>
      <c r="J321" s="1">
        <v>245.51900000000001</v>
      </c>
      <c r="K321" s="1">
        <f t="shared" si="28"/>
        <v>2.0226374814103148E-2</v>
      </c>
      <c r="L321" s="1">
        <v>-303194.54032833979</v>
      </c>
      <c r="M321" s="1">
        <f t="shared" si="29"/>
        <v>-751.63446946189674</v>
      </c>
      <c r="N321" s="1">
        <f t="shared" si="30"/>
        <v>-15.20284050253589</v>
      </c>
      <c r="O321" s="1">
        <f t="shared" si="31"/>
        <v>1.4739480994851561E-2</v>
      </c>
      <c r="S321" s="1"/>
    </row>
    <row r="322" spans="1:19" x14ac:dyDescent="0.3">
      <c r="A322">
        <f t="shared" si="34"/>
        <v>2017</v>
      </c>
      <c r="B322">
        <f t="shared" si="35"/>
        <v>9</v>
      </c>
      <c r="C322" s="1">
        <v>38476.885405778135</v>
      </c>
      <c r="D322" s="1">
        <v>38495.649193348654</v>
      </c>
      <c r="E322" s="1">
        <v>164.29698043242905</v>
      </c>
      <c r="F322" s="1">
        <v>262770.31099999999</v>
      </c>
      <c r="G322" s="1">
        <f t="shared" si="32"/>
        <v>1.5348772433885632E-3</v>
      </c>
      <c r="H322" s="1">
        <f t="shared" si="33"/>
        <v>1.4348573911685696E-4</v>
      </c>
      <c r="I322" s="1">
        <v>3.1341899999999998</v>
      </c>
      <c r="J322" s="1">
        <v>246.81899999999999</v>
      </c>
      <c r="K322" s="1">
        <f t="shared" si="28"/>
        <v>2.0104996375143985E-2</v>
      </c>
      <c r="L322" s="1">
        <v>-302706.20669286983</v>
      </c>
      <c r="M322" s="1">
        <f t="shared" si="29"/>
        <v>-746.47137023421635</v>
      </c>
      <c r="N322" s="1">
        <f t="shared" si="30"/>
        <v>-15.007804192707683</v>
      </c>
      <c r="O322" s="1">
        <f t="shared" si="31"/>
        <v>0.1038040912570235</v>
      </c>
      <c r="S322" s="1"/>
    </row>
    <row r="323" spans="1:19" x14ac:dyDescent="0.3">
      <c r="A323">
        <f t="shared" si="34"/>
        <v>2017</v>
      </c>
      <c r="B323">
        <f t="shared" si="35"/>
        <v>10</v>
      </c>
      <c r="C323" s="1">
        <v>38514.422131340783</v>
      </c>
      <c r="D323" s="1">
        <v>38668.554819546938</v>
      </c>
      <c r="E323" s="1">
        <v>164.29698043242902</v>
      </c>
      <c r="F323" s="1">
        <v>254453.34</v>
      </c>
      <c r="G323" s="1">
        <f t="shared" si="32"/>
        <v>-1.4948891566558126E-3</v>
      </c>
      <c r="H323" s="1">
        <f t="shared" si="33"/>
        <v>1.8053555569582237E-4</v>
      </c>
      <c r="I323" s="1">
        <v>3.1906380952380951</v>
      </c>
      <c r="J323" s="1">
        <v>246.66300000000001</v>
      </c>
      <c r="K323" s="1">
        <f t="shared" ref="K323:K325" si="36">J323*I323/C323</f>
        <v>2.04342249197422E-2</v>
      </c>
      <c r="L323" s="1">
        <v>-300398.16271625686</v>
      </c>
      <c r="M323" s="1">
        <f t="shared" ref="M323:M325" si="37">L323*100/J323/E323</f>
        <v>-741.24825017363401</v>
      </c>
      <c r="N323" s="1">
        <f t="shared" ref="N323:N325" si="38">M323*K323</f>
        <v>-15.146833465413373</v>
      </c>
      <c r="O323" s="1">
        <f t="shared" si="31"/>
        <v>0.10673041010075579</v>
      </c>
      <c r="S323" s="1"/>
    </row>
    <row r="324" spans="1:19" x14ac:dyDescent="0.3">
      <c r="A324">
        <f t="shared" si="34"/>
        <v>2017</v>
      </c>
      <c r="B324">
        <f t="shared" si="35"/>
        <v>11</v>
      </c>
      <c r="C324" s="1">
        <v>38823.304338650683</v>
      </c>
      <c r="D324" s="1">
        <v>38966.939425463039</v>
      </c>
      <c r="E324" s="1">
        <v>164.29698043242902</v>
      </c>
      <c r="F324" s="1">
        <v>264219.80499999999</v>
      </c>
      <c r="G324" s="1">
        <f t="shared" si="32"/>
        <v>1.2188067678294973E-3</v>
      </c>
      <c r="H324" s="1">
        <f t="shared" si="33"/>
        <v>3.1233470445154641E-4</v>
      </c>
      <c r="I324" s="1">
        <v>3.2587350000000002</v>
      </c>
      <c r="J324" s="1">
        <v>246.66900000000001</v>
      </c>
      <c r="K324" s="1">
        <f t="shared" si="36"/>
        <v>2.0704803916310268E-2</v>
      </c>
      <c r="L324" s="1">
        <v>-302531.40863747627</v>
      </c>
      <c r="M324" s="1">
        <f t="shared" si="37"/>
        <v>-746.49398833852433</v>
      </c>
      <c r="N324" s="1">
        <f t="shared" si="38"/>
        <v>-15.456011653253551</v>
      </c>
      <c r="O324" s="1">
        <f t="shared" ref="O324:O325" si="39">N324-N323*K324/K323</f>
        <v>-0.10861198010035977</v>
      </c>
      <c r="S324" s="1"/>
    </row>
    <row r="325" spans="1:19" x14ac:dyDescent="0.3">
      <c r="A325">
        <f t="shared" ref="A325" si="40">IF(B324&lt;12,A324,A324+1)</f>
        <v>2017</v>
      </c>
      <c r="B325">
        <f t="shared" si="35"/>
        <v>12</v>
      </c>
      <c r="C325" s="1">
        <v>39111.105920884613</v>
      </c>
      <c r="D325" s="1">
        <v>39223.674219905944</v>
      </c>
      <c r="E325" s="1">
        <v>164.29698043242902</v>
      </c>
      <c r="F325" s="1">
        <v>296755.45600000001</v>
      </c>
      <c r="G325" s="1">
        <f t="shared" ref="G325" si="41">F325/(E325*D325)-F324/(E324*D324)</f>
        <v>4.7785922439615713E-3</v>
      </c>
      <c r="H325" s="1">
        <f t="shared" ref="H325" si="42">((F325-F324)/(E325*C325))-G325</f>
        <v>2.8466301821935321E-4</v>
      </c>
      <c r="I325" s="1">
        <v>3.2913100000000002</v>
      </c>
      <c r="J325" s="1">
        <v>246.524</v>
      </c>
      <c r="K325" s="1">
        <f t="shared" si="36"/>
        <v>2.0745690701799723E-2</v>
      </c>
      <c r="L325" s="1">
        <v>-302322.52828662901</v>
      </c>
      <c r="M325" s="1">
        <f t="shared" si="37"/>
        <v>-746.41734584311075</v>
      </c>
      <c r="N325" s="1">
        <f t="shared" si="38"/>
        <v>-15.484943391319451</v>
      </c>
      <c r="O325" s="1">
        <f t="shared" si="39"/>
        <v>1.5900015044643112E-3</v>
      </c>
    </row>
  </sheetData>
  <mergeCells count="1">
    <mergeCell ref="T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B6C-D6DA-4D89-B88C-13C7E6B27345}">
  <dimension ref="A1:H14"/>
  <sheetViews>
    <sheetView tabSelected="1" workbookViewId="0">
      <selection activeCell="D17" sqref="D17"/>
    </sheetView>
  </sheetViews>
  <sheetFormatPr defaultRowHeight="14.4" x14ac:dyDescent="0.3"/>
  <cols>
    <col min="1" max="1" width="25.6640625" bestFit="1" customWidth="1"/>
    <col min="2" max="5" width="8" bestFit="1" customWidth="1"/>
    <col min="6" max="6" width="10" bestFit="1" customWidth="1"/>
    <col min="7" max="8" width="8" bestFit="1" customWidth="1"/>
  </cols>
  <sheetData>
    <row r="1" spans="1:8" x14ac:dyDescent="0.3">
      <c r="A1" s="11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</row>
    <row r="2" spans="1:8" x14ac:dyDescent="0.3">
      <c r="A2" s="7" t="s">
        <v>23</v>
      </c>
      <c r="B2" s="10">
        <f>AVERAGE(Calculations!B2:B6)</f>
        <v>1.4709228486212744E-4</v>
      </c>
      <c r="C2" s="10">
        <f>AVERAGE(Calculations!B7:B14)</f>
        <v>8.1763017259555912E-3</v>
      </c>
      <c r="D2" s="10">
        <f>AVERAGE(Calculations!B15:B22)</f>
        <v>-2.2623984711968611E-3</v>
      </c>
      <c r="E2" s="10">
        <f>AVERAGE(Calculations!B23:B36)</f>
        <v>-3.3673692899620078E-3</v>
      </c>
      <c r="F2" s="10">
        <f>AVERAGE(Calculations!B37:B44)</f>
        <v>-6.2298612733714745E-3</v>
      </c>
      <c r="G2" s="10">
        <f>AVERAGE(Calculations!B45:B53)</f>
        <v>1.0759466192385762E-2</v>
      </c>
      <c r="H2" s="10">
        <f>AVERAGE(Calculations!B54:B58)</f>
        <v>3.4522242466682417E-2</v>
      </c>
    </row>
    <row r="3" spans="1:8" x14ac:dyDescent="0.3">
      <c r="A3" s="7" t="s">
        <v>24</v>
      </c>
      <c r="B3" s="10">
        <v>0</v>
      </c>
      <c r="C3" s="10">
        <v>0</v>
      </c>
      <c r="D3" s="10">
        <f>AVERAGE(Calculations!E15:E22)</f>
        <v>1.6979424457713391E-2</v>
      </c>
      <c r="E3" s="10">
        <f>AVERAGE(Calculations!E23:E36)</f>
        <v>-1.8044483205020532E-2</v>
      </c>
      <c r="F3" s="10">
        <f>AVERAGE(Calculations!E37:E44)</f>
        <v>3.3693023356363093E-4</v>
      </c>
      <c r="G3" s="10">
        <f>AVERAGE(Calculations!E45:E53)</f>
        <v>-2.2930570659761416E-2</v>
      </c>
      <c r="H3" s="10">
        <f>AVERAGE(Calculations!E54:E58)</f>
        <v>-5.7340430285115972E-5</v>
      </c>
    </row>
    <row r="4" spans="1:8" x14ac:dyDescent="0.3">
      <c r="A4" s="7" t="s">
        <v>25</v>
      </c>
      <c r="B4" s="10">
        <f>AVERAGE(Calculations!I2:I6)</f>
        <v>-4.1538978391093663E-3</v>
      </c>
      <c r="C4" s="10">
        <f>AVERAGE(Calculations!I7:I14)</f>
        <v>-1.6218901645545852E-3</v>
      </c>
      <c r="D4" s="10">
        <f>AVERAGE(Calculations!I15:I22)</f>
        <v>-1.9494490971571892E-3</v>
      </c>
      <c r="E4" s="10">
        <f>AVERAGE(Calculations!I23:I36)</f>
        <v>-8.5602734221453946E-4</v>
      </c>
      <c r="F4" s="10">
        <f>AVERAGE(Calculations!I37:I44)</f>
        <v>1.2875336872893175E-3</v>
      </c>
      <c r="G4" s="10">
        <f>AVERAGE(Calculations!I45:I53)</f>
        <v>8.3516089165237221E-4</v>
      </c>
      <c r="H4" s="10">
        <f>AVERAGE(Calculations!I54:I58)</f>
        <v>-7.3767034116444387E-4</v>
      </c>
    </row>
    <row r="5" spans="1:8" x14ac:dyDescent="0.3">
      <c r="A5" s="7" t="s">
        <v>26</v>
      </c>
      <c r="B5" s="10">
        <f>AVERAGE(Calculations!J2:J6)</f>
        <v>4.112407028112449E-2</v>
      </c>
      <c r="C5" s="10">
        <f>AVERAGE(Calculations!J7:J14)</f>
        <v>1.9241179872156792E-2</v>
      </c>
      <c r="D5" s="10">
        <f>AVERAGE(Calculations!J15:J22)</f>
        <v>2.4228982611593168E-2</v>
      </c>
      <c r="E5" s="10">
        <f>AVERAGE(Calculations!J23:J36)</f>
        <v>3.1990967909694461E-2</v>
      </c>
      <c r="F5" s="10">
        <f>AVERAGE(Calculations!J37:J44)</f>
        <v>4.164496998601005E-3</v>
      </c>
      <c r="G5" s="10">
        <f>AVERAGE(Calculations!J45:J53)</f>
        <v>3.64360585154831E-3</v>
      </c>
      <c r="H5" s="10">
        <f>AVERAGE(Calculations!J54:J58)</f>
        <v>2.5480993846274491E-3</v>
      </c>
    </row>
    <row r="6" spans="1:8" x14ac:dyDescent="0.3">
      <c r="A6" s="7" t="s">
        <v>27</v>
      </c>
      <c r="B6" s="10"/>
      <c r="C6" s="10"/>
      <c r="D6" s="10"/>
      <c r="E6" s="10"/>
      <c r="F6" s="10"/>
      <c r="G6" s="10"/>
      <c r="H6" s="10"/>
    </row>
    <row r="7" spans="1:8" x14ac:dyDescent="0.3">
      <c r="A7" s="7" t="s">
        <v>28</v>
      </c>
      <c r="B7" s="10">
        <f>AVERAGE(Calculations!K2:K6)</f>
        <v>2.9476998608435594E-3</v>
      </c>
      <c r="C7" s="10">
        <f>AVERAGE(Calculations!K7:K14)</f>
        <v>4.2010543669002273E-3</v>
      </c>
      <c r="D7" s="10">
        <f>AVERAGE(Calculations!K15:K22)</f>
        <v>1.2571254337429956E-2</v>
      </c>
      <c r="E7" s="10">
        <f>AVERAGE(Calculations!K23:K36)</f>
        <v>4.1974585680267856E-3</v>
      </c>
      <c r="F7" s="10">
        <f>AVERAGE(Calculations!K37:K44)</f>
        <v>1.9616139401359013E-2</v>
      </c>
      <c r="G7" s="10">
        <f>AVERAGE(Calculations!K45:K53)</f>
        <v>1.7088532561459941E-2</v>
      </c>
      <c r="H7" s="10">
        <f>AVERAGE(Calculations!K54:K58)</f>
        <v>3.2023951444073731E-2</v>
      </c>
    </row>
    <row r="8" spans="1:8" x14ac:dyDescent="0.3">
      <c r="A8" s="7" t="s">
        <v>29</v>
      </c>
      <c r="B8" s="10">
        <f>AVERAGE(Calculations!L2:L6)</f>
        <v>0</v>
      </c>
      <c r="C8" s="10">
        <f>AVERAGE(Calculations!L7:L14)</f>
        <v>0</v>
      </c>
      <c r="D8" s="10">
        <f>AVERAGE(Calculations!L15:L22)</f>
        <v>6.1876097540460749E-3</v>
      </c>
      <c r="E8" s="10">
        <f>AVERAGE(Calculations!L23:L36)</f>
        <v>1.9360871768998294E-2</v>
      </c>
      <c r="F8" s="10">
        <f>AVERAGE(Calculations!L37:L44)</f>
        <v>2.6879681451808298E-3</v>
      </c>
      <c r="G8" s="10">
        <f>AVERAGE(Calculations!L45:L53)</f>
        <v>3.2015794163734127E-3</v>
      </c>
      <c r="H8" s="10">
        <f>AVERAGE(Calculations!L54:L58)</f>
        <v>7.4782745640926526E-4</v>
      </c>
    </row>
    <row r="9" spans="1:8" x14ac:dyDescent="0.3">
      <c r="A9" s="7" t="s">
        <v>30</v>
      </c>
      <c r="B9" s="8">
        <f>AVERAGE(Calculations!M2:M6)</f>
        <v>2.8745880254922029E-2</v>
      </c>
      <c r="C9" s="8">
        <f>AVERAGE(Calculations!M7:M14)</f>
        <v>1.0435590940837491E-2</v>
      </c>
      <c r="D9" s="8">
        <f>AVERAGE(Calculations!M15:M22)</f>
        <v>1.6368157746899723E-3</v>
      </c>
      <c r="E9" s="8">
        <f>AVERAGE(Calculations!M23:M36)</f>
        <v>3.1432216846093701E-2</v>
      </c>
      <c r="F9" s="8">
        <f>AVERAGE(Calculations!M37:M44)</f>
        <v>-3.0153670165870443E-2</v>
      </c>
      <c r="G9" s="8">
        <f>AVERAGE(Calculations!M45:M53)</f>
        <v>-2.6768540492783665E-2</v>
      </c>
      <c r="H9" s="8">
        <f>AVERAGE(Calculations!M54:M58)</f>
        <v>-1.1326750564258376E-2</v>
      </c>
    </row>
    <row r="10" spans="1:8" x14ac:dyDescent="0.3">
      <c r="A10" s="7" t="s">
        <v>31</v>
      </c>
      <c r="B10" s="8">
        <f t="shared" ref="B10:H10" si="0">B2+B3+B4+B5-B7-B8-B9</f>
        <v>5.4236846111116593E-3</v>
      </c>
      <c r="C10" s="8">
        <f t="shared" si="0"/>
        <v>1.1158946125820078E-2</v>
      </c>
      <c r="D10" s="8">
        <f t="shared" si="0"/>
        <v>1.6600879634786504E-2</v>
      </c>
      <c r="E10" s="8">
        <f t="shared" si="0"/>
        <v>-4.5267459110621397E-2</v>
      </c>
      <c r="F10" s="8">
        <f t="shared" si="0"/>
        <v>7.4086622654130768E-3</v>
      </c>
      <c r="G10" s="8">
        <f t="shared" si="0"/>
        <v>-1.213909209224661E-3</v>
      </c>
      <c r="H10" s="8">
        <f t="shared" si="0"/>
        <v>1.4830302743635679E-2</v>
      </c>
    </row>
    <row r="11" spans="1:8" x14ac:dyDescent="0.3">
      <c r="A11" s="7" t="s">
        <v>32</v>
      </c>
      <c r="B11" s="8"/>
      <c r="C11" s="8"/>
      <c r="D11" s="8"/>
      <c r="E11" s="8"/>
      <c r="F11" s="8"/>
      <c r="G11" s="8"/>
      <c r="H11" s="8"/>
    </row>
    <row r="12" spans="1:8" x14ac:dyDescent="0.3">
      <c r="A12" s="7" t="s">
        <v>33</v>
      </c>
      <c r="B12" s="8">
        <f t="shared" ref="B12:H12" si="1">B9+B10</f>
        <v>3.4169564866033689E-2</v>
      </c>
      <c r="C12" s="8">
        <f t="shared" si="1"/>
        <v>2.1594537066657569E-2</v>
      </c>
      <c r="D12" s="8">
        <f t="shared" si="1"/>
        <v>1.8237695409476475E-2</v>
      </c>
      <c r="E12" s="8">
        <f t="shared" si="1"/>
        <v>-1.3835242264527696E-2</v>
      </c>
      <c r="F12" s="8">
        <f t="shared" si="1"/>
        <v>-2.2745007900457366E-2</v>
      </c>
      <c r="G12" s="8">
        <f t="shared" si="1"/>
        <v>-2.7982449702008326E-2</v>
      </c>
      <c r="H12" s="8">
        <f t="shared" si="1"/>
        <v>3.503552179377303E-3</v>
      </c>
    </row>
    <row r="13" spans="1:8" x14ac:dyDescent="0.3">
      <c r="A13" s="7" t="s">
        <v>34</v>
      </c>
      <c r="B13" s="8">
        <f t="shared" ref="B13:H13" si="2">SUM(B7:B9)</f>
        <v>3.1693580115765591E-2</v>
      </c>
      <c r="C13" s="8">
        <f t="shared" si="2"/>
        <v>1.4636645307737717E-2</v>
      </c>
      <c r="D13" s="8">
        <f t="shared" si="2"/>
        <v>2.0395679866166003E-2</v>
      </c>
      <c r="E13" s="8">
        <f t="shared" si="2"/>
        <v>5.4990547183118785E-2</v>
      </c>
      <c r="F13" s="8">
        <f t="shared" si="2"/>
        <v>-7.8495626193305981E-3</v>
      </c>
      <c r="G13" s="8">
        <f t="shared" si="2"/>
        <v>-6.4784285149503094E-3</v>
      </c>
      <c r="H13" s="8">
        <f t="shared" si="2"/>
        <v>2.1445028336224619E-2</v>
      </c>
    </row>
    <row r="14" spans="1:8" x14ac:dyDescent="0.3">
      <c r="A14" s="7" t="s">
        <v>35</v>
      </c>
      <c r="B14" s="8">
        <f t="shared" ref="B14:H14" si="3">B13+B10</f>
        <v>3.711726472687725E-2</v>
      </c>
      <c r="C14" s="8">
        <f t="shared" si="3"/>
        <v>2.5795591433557793E-2</v>
      </c>
      <c r="D14" s="8">
        <f t="shared" si="3"/>
        <v>3.6996559500952507E-2</v>
      </c>
      <c r="E14" s="8">
        <f t="shared" si="3"/>
        <v>9.7230880724973878E-3</v>
      </c>
      <c r="F14" s="8">
        <f t="shared" si="3"/>
        <v>-4.409003539175213E-4</v>
      </c>
      <c r="G14" s="8">
        <f t="shared" si="3"/>
        <v>-7.6923377241749705E-3</v>
      </c>
      <c r="H14" s="8">
        <f t="shared" si="3"/>
        <v>3.62753310798603E-2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Calculations</vt:lpstr>
      <vt:lpstr>Montly auxiliary 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2022-02-18T17:40:29Z</dcterms:modified>
</cp:coreProperties>
</file>