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8_{1F219AC9-1F17-46A2-B535-AFF252E2E0E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Calculations" sheetId="2" r:id="rId2"/>
    <sheet name="Budget Accounting" sheetId="3" r:id="rId3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D32" i="3"/>
  <c r="B11" i="3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3" i="2"/>
  <c r="E3" i="2"/>
  <c r="E4" i="2"/>
  <c r="H4" i="2" s="1"/>
  <c r="E5" i="2"/>
  <c r="H5" i="2" s="1"/>
  <c r="E6" i="2"/>
  <c r="H6" i="2" s="1"/>
  <c r="E7" i="2"/>
  <c r="H7" i="2" s="1"/>
  <c r="E8" i="2"/>
  <c r="E9" i="2"/>
  <c r="H9" i="2" s="1"/>
  <c r="E10" i="2"/>
  <c r="H10" i="2" s="1"/>
  <c r="E11" i="2"/>
  <c r="E12" i="2"/>
  <c r="H12" i="2" s="1"/>
  <c r="E13" i="2"/>
  <c r="H13" i="2" s="1"/>
  <c r="E14" i="2"/>
  <c r="H14" i="2" s="1"/>
  <c r="E15" i="2"/>
  <c r="H15" i="2" s="1"/>
  <c r="E16" i="2"/>
  <c r="H16" i="2" s="1"/>
  <c r="E17" i="2"/>
  <c r="H17" i="2" s="1"/>
  <c r="E18" i="2"/>
  <c r="H18" i="2" s="1"/>
  <c r="B19" i="3" s="1"/>
  <c r="E19" i="2"/>
  <c r="O20" i="2" s="1"/>
  <c r="E20" i="2"/>
  <c r="O21" i="2" s="1"/>
  <c r="E21" i="2"/>
  <c r="O22" i="2" s="1"/>
  <c r="E22" i="2"/>
  <c r="O23" i="2" s="1"/>
  <c r="E23" i="2"/>
  <c r="O24" i="2" s="1"/>
  <c r="E24" i="2"/>
  <c r="O25" i="2" s="1"/>
  <c r="E25" i="2"/>
  <c r="O26" i="2" s="1"/>
  <c r="E26" i="2"/>
  <c r="H26" i="2" s="1"/>
  <c r="E27" i="2"/>
  <c r="O28" i="2" s="1"/>
  <c r="E28" i="2"/>
  <c r="O29" i="2" s="1"/>
  <c r="E29" i="2"/>
  <c r="O30" i="2" s="1"/>
  <c r="E30" i="2"/>
  <c r="O31" i="2" s="1"/>
  <c r="E31" i="2"/>
  <c r="O32" i="2" s="1"/>
  <c r="E32" i="2"/>
  <c r="O33" i="2" s="1"/>
  <c r="E33" i="2"/>
  <c r="O34" i="2" s="1"/>
  <c r="E34" i="2"/>
  <c r="H34" i="2" s="1"/>
  <c r="E35" i="2"/>
  <c r="O36" i="2" s="1"/>
  <c r="E36" i="2"/>
  <c r="O37" i="2" s="1"/>
  <c r="E37" i="2"/>
  <c r="O38" i="2" s="1"/>
  <c r="E38" i="2"/>
  <c r="O39" i="2" s="1"/>
  <c r="E39" i="2"/>
  <c r="H39" i="2" s="1"/>
  <c r="E40" i="2"/>
  <c r="O41" i="2" s="1"/>
  <c r="E41" i="2"/>
  <c r="O42" i="2" s="1"/>
  <c r="E42" i="2"/>
  <c r="H42" i="2" s="1"/>
  <c r="E43" i="2"/>
  <c r="O44" i="2" s="1"/>
  <c r="E44" i="2"/>
  <c r="O45" i="2" s="1"/>
  <c r="E45" i="2"/>
  <c r="H45" i="2" s="1"/>
  <c r="E46" i="2"/>
  <c r="H46" i="2" s="1"/>
  <c r="E47" i="2"/>
  <c r="H47" i="2" s="1"/>
  <c r="E48" i="2"/>
  <c r="O49" i="2" s="1"/>
  <c r="E49" i="2"/>
  <c r="O50" i="2" s="1"/>
  <c r="E50" i="2"/>
  <c r="H50" i="2" s="1"/>
  <c r="E51" i="2"/>
  <c r="O52" i="2" s="1"/>
  <c r="E52" i="2"/>
  <c r="O53" i="2" s="1"/>
  <c r="E53" i="2"/>
  <c r="O54" i="2" s="1"/>
  <c r="E54" i="2"/>
  <c r="O55" i="2" s="1"/>
  <c r="E55" i="2"/>
  <c r="H55" i="2" s="1"/>
  <c r="E56" i="2"/>
  <c r="O57" i="2" s="1"/>
  <c r="E57" i="2"/>
  <c r="O58" i="2" s="1"/>
  <c r="E58" i="2"/>
  <c r="H58" i="2" s="1"/>
  <c r="E59" i="2"/>
  <c r="H59" i="2" s="1"/>
  <c r="H3" i="2"/>
  <c r="H8" i="2"/>
  <c r="B9" i="3" s="1"/>
  <c r="H11" i="2"/>
  <c r="E2" i="2"/>
  <c r="H2" i="2" s="1"/>
  <c r="N20" i="2"/>
  <c r="N21" i="2"/>
  <c r="N22" i="2"/>
  <c r="N23" i="2"/>
  <c r="N24" i="2"/>
  <c r="N25" i="2"/>
  <c r="H26" i="3" s="1"/>
  <c r="N26" i="2"/>
  <c r="N27" i="2"/>
  <c r="H28" i="3" s="1"/>
  <c r="N28" i="2"/>
  <c r="N29" i="2"/>
  <c r="N30" i="2"/>
  <c r="N31" i="2"/>
  <c r="N32" i="2"/>
  <c r="N33" i="2"/>
  <c r="H34" i="3" s="1"/>
  <c r="N34" i="2"/>
  <c r="N35" i="2"/>
  <c r="H36" i="3" s="1"/>
  <c r="N36" i="2"/>
  <c r="N37" i="2"/>
  <c r="N38" i="2"/>
  <c r="N39" i="2"/>
  <c r="N40" i="2"/>
  <c r="N41" i="2"/>
  <c r="H42" i="3" s="1"/>
  <c r="N42" i="2"/>
  <c r="N43" i="2"/>
  <c r="H44" i="3" s="1"/>
  <c r="N44" i="2"/>
  <c r="N45" i="2"/>
  <c r="N46" i="2"/>
  <c r="N47" i="2"/>
  <c r="N48" i="2"/>
  <c r="N49" i="2"/>
  <c r="H50" i="3" s="1"/>
  <c r="N50" i="2"/>
  <c r="N51" i="2"/>
  <c r="H52" i="3" s="1"/>
  <c r="N52" i="2"/>
  <c r="N53" i="2"/>
  <c r="N54" i="2"/>
  <c r="N55" i="2"/>
  <c r="N56" i="2"/>
  <c r="N57" i="2"/>
  <c r="H58" i="3" s="1"/>
  <c r="N58" i="2"/>
  <c r="N59" i="2"/>
  <c r="H60" i="3" s="1"/>
  <c r="N19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3" i="2"/>
  <c r="G3" i="2"/>
  <c r="J3" i="2" s="1"/>
  <c r="G4" i="2"/>
  <c r="J4" i="2" s="1"/>
  <c r="G5" i="2"/>
  <c r="J5" i="2" s="1"/>
  <c r="G6" i="2"/>
  <c r="J6" i="2" s="1"/>
  <c r="G7" i="2"/>
  <c r="J7" i="2" s="1"/>
  <c r="G8" i="2"/>
  <c r="J8" i="2" s="1"/>
  <c r="G9" i="2"/>
  <c r="J9" i="2" s="1"/>
  <c r="G10" i="2"/>
  <c r="J10" i="2" s="1"/>
  <c r="G11" i="2"/>
  <c r="J11" i="2" s="1"/>
  <c r="G12" i="2"/>
  <c r="J12" i="2" s="1"/>
  <c r="G13" i="2"/>
  <c r="J13" i="2" s="1"/>
  <c r="G14" i="2"/>
  <c r="J14" i="2" s="1"/>
  <c r="B15" i="3" s="1"/>
  <c r="G15" i="2"/>
  <c r="J15" i="2" s="1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G27" i="2"/>
  <c r="J27" i="2" s="1"/>
  <c r="G28" i="2"/>
  <c r="J28" i="2" s="1"/>
  <c r="G29" i="2"/>
  <c r="J29" i="2" s="1"/>
  <c r="G30" i="2"/>
  <c r="J30" i="2" s="1"/>
  <c r="G31" i="2"/>
  <c r="J31" i="2" s="1"/>
  <c r="G32" i="2"/>
  <c r="J32" i="2" s="1"/>
  <c r="G33" i="2"/>
  <c r="J33" i="2" s="1"/>
  <c r="G34" i="2"/>
  <c r="J34" i="2" s="1"/>
  <c r="G35" i="2"/>
  <c r="J35" i="2" s="1"/>
  <c r="G36" i="2"/>
  <c r="J36" i="2" s="1"/>
  <c r="G37" i="2"/>
  <c r="J37" i="2" s="1"/>
  <c r="G38" i="2"/>
  <c r="J38" i="2" s="1"/>
  <c r="G39" i="2"/>
  <c r="J39" i="2" s="1"/>
  <c r="G40" i="2"/>
  <c r="J40" i="2" s="1"/>
  <c r="G41" i="2"/>
  <c r="J41" i="2" s="1"/>
  <c r="G42" i="2"/>
  <c r="J42" i="2" s="1"/>
  <c r="G43" i="2"/>
  <c r="J43" i="2" s="1"/>
  <c r="G44" i="2"/>
  <c r="J44" i="2" s="1"/>
  <c r="G45" i="2"/>
  <c r="J45" i="2" s="1"/>
  <c r="G46" i="2"/>
  <c r="J46" i="2" s="1"/>
  <c r="G47" i="2"/>
  <c r="J47" i="2" s="1"/>
  <c r="G48" i="2"/>
  <c r="J48" i="2" s="1"/>
  <c r="G49" i="2"/>
  <c r="J49" i="2" s="1"/>
  <c r="G50" i="2"/>
  <c r="J50" i="2" s="1"/>
  <c r="G51" i="2"/>
  <c r="J51" i="2" s="1"/>
  <c r="G52" i="2"/>
  <c r="J52" i="2" s="1"/>
  <c r="G53" i="2"/>
  <c r="J53" i="2" s="1"/>
  <c r="G54" i="2"/>
  <c r="J54" i="2" s="1"/>
  <c r="G55" i="2"/>
  <c r="J55" i="2" s="1"/>
  <c r="G56" i="2"/>
  <c r="J56" i="2" s="1"/>
  <c r="G57" i="2"/>
  <c r="J57" i="2" s="1"/>
  <c r="G58" i="2"/>
  <c r="J58" i="2" s="1"/>
  <c r="G59" i="2"/>
  <c r="J59" i="2" s="1"/>
  <c r="G2" i="2"/>
  <c r="J2" i="2" s="1"/>
  <c r="F3" i="2"/>
  <c r="D4" i="3" s="1"/>
  <c r="F4" i="2"/>
  <c r="F5" i="2"/>
  <c r="D6" i="3" s="1"/>
  <c r="F6" i="2"/>
  <c r="F7" i="2"/>
  <c r="F8" i="2"/>
  <c r="D9" i="3" s="1"/>
  <c r="F9" i="2"/>
  <c r="D10" i="3" s="1"/>
  <c r="F10" i="2"/>
  <c r="D11" i="3" s="1"/>
  <c r="F11" i="2"/>
  <c r="F12" i="2"/>
  <c r="F13" i="2"/>
  <c r="D14" i="3" s="1"/>
  <c r="F14" i="2"/>
  <c r="F15" i="2"/>
  <c r="D16" i="3" s="1"/>
  <c r="F16" i="2"/>
  <c r="D17" i="3" s="1"/>
  <c r="F17" i="2"/>
  <c r="D18" i="3" s="1"/>
  <c r="F18" i="2"/>
  <c r="D19" i="3" s="1"/>
  <c r="F19" i="2"/>
  <c r="F20" i="2"/>
  <c r="F21" i="2"/>
  <c r="F22" i="2"/>
  <c r="F23" i="2"/>
  <c r="D24" i="3" s="1"/>
  <c r="F24" i="2"/>
  <c r="F25" i="2"/>
  <c r="F26" i="2"/>
  <c r="F27" i="2"/>
  <c r="F28" i="2"/>
  <c r="F29" i="2"/>
  <c r="F30" i="2"/>
  <c r="F31" i="2"/>
  <c r="F32" i="2"/>
  <c r="F33" i="2"/>
  <c r="F34" i="2"/>
  <c r="D35" i="3" s="1"/>
  <c r="F35" i="2"/>
  <c r="F36" i="2"/>
  <c r="F37" i="2"/>
  <c r="F38" i="2"/>
  <c r="F39" i="2"/>
  <c r="F40" i="2"/>
  <c r="F41" i="2"/>
  <c r="F42" i="2"/>
  <c r="D43" i="3" s="1"/>
  <c r="F43" i="2"/>
  <c r="F44" i="2"/>
  <c r="F45" i="2"/>
  <c r="F46" i="2"/>
  <c r="F47" i="2"/>
  <c r="D48" i="3" s="1"/>
  <c r="F48" i="2"/>
  <c r="F49" i="2"/>
  <c r="F50" i="2"/>
  <c r="D51" i="3" s="1"/>
  <c r="F51" i="2"/>
  <c r="F52" i="2"/>
  <c r="F53" i="2"/>
  <c r="F54" i="2"/>
  <c r="F55" i="2"/>
  <c r="D56" i="3" s="1"/>
  <c r="F56" i="2"/>
  <c r="F57" i="2"/>
  <c r="F58" i="2"/>
  <c r="D59" i="3" s="1"/>
  <c r="F59" i="2"/>
  <c r="F2" i="2"/>
  <c r="H40" i="2"/>
  <c r="B41" i="3" s="1"/>
  <c r="H43" i="2"/>
  <c r="B44" i="3" s="1"/>
  <c r="D9" i="2"/>
  <c r="G10" i="3" s="1"/>
  <c r="D10" i="2"/>
  <c r="G11" i="3" s="1"/>
  <c r="D11" i="2"/>
  <c r="G12" i="3" s="1"/>
  <c r="D12" i="2"/>
  <c r="G13" i="3" s="1"/>
  <c r="D13" i="2"/>
  <c r="G14" i="3" s="1"/>
  <c r="D14" i="2"/>
  <c r="G15" i="3" s="1"/>
  <c r="D15" i="2"/>
  <c r="G16" i="3" s="1"/>
  <c r="D16" i="2"/>
  <c r="G17" i="3" s="1"/>
  <c r="D17" i="2"/>
  <c r="G18" i="3" s="1"/>
  <c r="D18" i="2"/>
  <c r="G19" i="3" s="1"/>
  <c r="D19" i="2"/>
  <c r="G20" i="3" s="1"/>
  <c r="D20" i="2"/>
  <c r="G21" i="3" s="1"/>
  <c r="D21" i="2"/>
  <c r="G22" i="3" s="1"/>
  <c r="D22" i="2"/>
  <c r="G23" i="3" s="1"/>
  <c r="D23" i="2"/>
  <c r="G24" i="3" s="1"/>
  <c r="D24" i="2"/>
  <c r="G25" i="3" s="1"/>
  <c r="D25" i="2"/>
  <c r="G26" i="3" s="1"/>
  <c r="D26" i="2"/>
  <c r="G27" i="3" s="1"/>
  <c r="D27" i="2"/>
  <c r="G28" i="3" s="1"/>
  <c r="D28" i="2"/>
  <c r="G29" i="3" s="1"/>
  <c r="D29" i="2"/>
  <c r="G30" i="3" s="1"/>
  <c r="D30" i="2"/>
  <c r="G31" i="3" s="1"/>
  <c r="D31" i="2"/>
  <c r="G32" i="3" s="1"/>
  <c r="D32" i="2"/>
  <c r="G33" i="3" s="1"/>
  <c r="D33" i="2"/>
  <c r="G34" i="3" s="1"/>
  <c r="D34" i="2"/>
  <c r="G35" i="3" s="1"/>
  <c r="D35" i="2"/>
  <c r="G36" i="3" s="1"/>
  <c r="D36" i="2"/>
  <c r="G37" i="3" s="1"/>
  <c r="D37" i="2"/>
  <c r="G38" i="3" s="1"/>
  <c r="D38" i="2"/>
  <c r="G39" i="3" s="1"/>
  <c r="D39" i="2"/>
  <c r="G40" i="3" s="1"/>
  <c r="D40" i="2"/>
  <c r="G41" i="3" s="1"/>
  <c r="D41" i="2"/>
  <c r="G42" i="3" s="1"/>
  <c r="D42" i="2"/>
  <c r="G43" i="3" s="1"/>
  <c r="D43" i="2"/>
  <c r="G44" i="3" s="1"/>
  <c r="D44" i="2"/>
  <c r="G45" i="3" s="1"/>
  <c r="D45" i="2"/>
  <c r="G46" i="3" s="1"/>
  <c r="D46" i="2"/>
  <c r="G47" i="3" s="1"/>
  <c r="D47" i="2"/>
  <c r="G48" i="3" s="1"/>
  <c r="D48" i="2"/>
  <c r="G49" i="3" s="1"/>
  <c r="D49" i="2"/>
  <c r="G50" i="3" s="1"/>
  <c r="D50" i="2"/>
  <c r="G51" i="3" s="1"/>
  <c r="D51" i="2"/>
  <c r="G52" i="3" s="1"/>
  <c r="D52" i="2"/>
  <c r="G53" i="3" s="1"/>
  <c r="D53" i="2"/>
  <c r="G54" i="3" s="1"/>
  <c r="D54" i="2"/>
  <c r="G55" i="3" s="1"/>
  <c r="D55" i="2"/>
  <c r="G56" i="3" s="1"/>
  <c r="D56" i="2"/>
  <c r="G57" i="3" s="1"/>
  <c r="D57" i="2"/>
  <c r="G58" i="3" s="1"/>
  <c r="D58" i="2"/>
  <c r="G59" i="3" s="1"/>
  <c r="D59" i="2"/>
  <c r="G60" i="3" s="1"/>
  <c r="D8" i="2"/>
  <c r="G9" i="3" s="1"/>
  <c r="C5" i="2"/>
  <c r="C6" i="2"/>
  <c r="C7" i="3" s="1"/>
  <c r="C7" i="2"/>
  <c r="C8" i="3" s="1"/>
  <c r="C8" i="2"/>
  <c r="C9" i="2"/>
  <c r="C10" i="3" s="1"/>
  <c r="C10" i="2"/>
  <c r="C11" i="3" s="1"/>
  <c r="C11" i="2"/>
  <c r="C12" i="3" s="1"/>
  <c r="C12" i="2"/>
  <c r="C13" i="3" s="1"/>
  <c r="C13" i="2"/>
  <c r="C14" i="2"/>
  <c r="C15" i="3" s="1"/>
  <c r="C15" i="2"/>
  <c r="C16" i="2"/>
  <c r="C17" i="2"/>
  <c r="C18" i="3" s="1"/>
  <c r="C18" i="2"/>
  <c r="C19" i="3" s="1"/>
  <c r="C19" i="2"/>
  <c r="C20" i="3" s="1"/>
  <c r="C20" i="2"/>
  <c r="C21" i="2"/>
  <c r="C22" i="2"/>
  <c r="C23" i="3" s="1"/>
  <c r="C23" i="2"/>
  <c r="C24" i="2"/>
  <c r="C25" i="2"/>
  <c r="C26" i="3" s="1"/>
  <c r="C26" i="2"/>
  <c r="C27" i="3" s="1"/>
  <c r="C27" i="2"/>
  <c r="C28" i="3" s="1"/>
  <c r="C28" i="2"/>
  <c r="H30" i="3" s="1"/>
  <c r="C29" i="2"/>
  <c r="C30" i="2"/>
  <c r="C31" i="3" s="1"/>
  <c r="C31" i="2"/>
  <c r="C32" i="2"/>
  <c r="C33" i="2"/>
  <c r="C34" i="3" s="1"/>
  <c r="C34" i="2"/>
  <c r="C35" i="3" s="1"/>
  <c r="C35" i="2"/>
  <c r="C36" i="3" s="1"/>
  <c r="C36" i="2"/>
  <c r="H38" i="3" s="1"/>
  <c r="C37" i="2"/>
  <c r="C38" i="2"/>
  <c r="C39" i="3" s="1"/>
  <c r="C39" i="2"/>
  <c r="C40" i="2"/>
  <c r="C41" i="2"/>
  <c r="C42" i="3" s="1"/>
  <c r="C42" i="2"/>
  <c r="C43" i="3" s="1"/>
  <c r="C43" i="2"/>
  <c r="C44" i="3" s="1"/>
  <c r="C44" i="2"/>
  <c r="C45" i="3" s="1"/>
  <c r="C45" i="2"/>
  <c r="C46" i="2"/>
  <c r="C47" i="3" s="1"/>
  <c r="C47" i="2"/>
  <c r="C48" i="2"/>
  <c r="C49" i="2"/>
  <c r="C50" i="3" s="1"/>
  <c r="C50" i="2"/>
  <c r="C51" i="3" s="1"/>
  <c r="C51" i="2"/>
  <c r="C52" i="3" s="1"/>
  <c r="C52" i="2"/>
  <c r="H54" i="3" s="1"/>
  <c r="C53" i="2"/>
  <c r="C54" i="2"/>
  <c r="C55" i="3" s="1"/>
  <c r="C55" i="2"/>
  <c r="C56" i="2"/>
  <c r="C57" i="2"/>
  <c r="C58" i="3" s="1"/>
  <c r="C58" i="2"/>
  <c r="C59" i="3" s="1"/>
  <c r="C59" i="2"/>
  <c r="C60" i="3" s="1"/>
  <c r="C4" i="2"/>
  <c r="B48" i="3" l="1"/>
  <c r="B16" i="3"/>
  <c r="B8" i="3"/>
  <c r="C54" i="3"/>
  <c r="C46" i="3"/>
  <c r="C38" i="3"/>
  <c r="C30" i="3"/>
  <c r="C22" i="3"/>
  <c r="C14" i="3"/>
  <c r="C6" i="3"/>
  <c r="D21" i="3"/>
  <c r="D13" i="3"/>
  <c r="D5" i="3"/>
  <c r="H59" i="3"/>
  <c r="H51" i="3"/>
  <c r="H43" i="3"/>
  <c r="H35" i="3"/>
  <c r="H27" i="3"/>
  <c r="B12" i="3"/>
  <c r="B47" i="3"/>
  <c r="B7" i="3"/>
  <c r="B6" i="3"/>
  <c r="D28" i="3"/>
  <c r="H57" i="3"/>
  <c r="H49" i="3"/>
  <c r="H41" i="3"/>
  <c r="H33" i="3"/>
  <c r="H25" i="3"/>
  <c r="B4" i="3"/>
  <c r="B13" i="3"/>
  <c r="B5" i="3"/>
  <c r="H56" i="3"/>
  <c r="H48" i="3"/>
  <c r="H40" i="3"/>
  <c r="H32" i="3"/>
  <c r="H24" i="3"/>
  <c r="B60" i="3"/>
  <c r="I45" i="3"/>
  <c r="H55" i="3"/>
  <c r="H47" i="3"/>
  <c r="H39" i="3"/>
  <c r="H31" i="3"/>
  <c r="H23" i="3"/>
  <c r="B14" i="3"/>
  <c r="C57" i="3"/>
  <c r="C49" i="3"/>
  <c r="C41" i="3"/>
  <c r="C33" i="3"/>
  <c r="C25" i="3"/>
  <c r="C17" i="3"/>
  <c r="C9" i="3"/>
  <c r="H53" i="2"/>
  <c r="I55" i="3" s="1"/>
  <c r="B18" i="3"/>
  <c r="B10" i="3"/>
  <c r="C56" i="3"/>
  <c r="C48" i="3"/>
  <c r="C40" i="3"/>
  <c r="C32" i="3"/>
  <c r="C24" i="3"/>
  <c r="C16" i="3"/>
  <c r="D55" i="3"/>
  <c r="D47" i="3"/>
  <c r="D39" i="3"/>
  <c r="D31" i="3"/>
  <c r="D23" i="3"/>
  <c r="D15" i="3"/>
  <c r="D7" i="3"/>
  <c r="H53" i="3"/>
  <c r="H45" i="3"/>
  <c r="H37" i="3"/>
  <c r="H29" i="3"/>
  <c r="I42" i="3"/>
  <c r="B17" i="3"/>
  <c r="E31" i="3"/>
  <c r="B27" i="3"/>
  <c r="D12" i="3"/>
  <c r="D20" i="3"/>
  <c r="H46" i="3"/>
  <c r="D52" i="3"/>
  <c r="H36" i="2"/>
  <c r="I38" i="3" s="1"/>
  <c r="D8" i="3"/>
  <c r="C29" i="3"/>
  <c r="C37" i="3"/>
  <c r="E48" i="3"/>
  <c r="F48" i="3" s="1"/>
  <c r="J48" i="3" s="1"/>
  <c r="K48" i="3" s="1"/>
  <c r="C53" i="3"/>
  <c r="H28" i="2"/>
  <c r="D25" i="3"/>
  <c r="D29" i="3"/>
  <c r="D33" i="3"/>
  <c r="D37" i="3"/>
  <c r="D41" i="3"/>
  <c r="D45" i="3"/>
  <c r="D49" i="3"/>
  <c r="D53" i="3"/>
  <c r="D57" i="3"/>
  <c r="H20" i="2"/>
  <c r="D22" i="3"/>
  <c r="D26" i="3"/>
  <c r="D30" i="3"/>
  <c r="D34" i="3"/>
  <c r="D38" i="3"/>
  <c r="D42" i="3"/>
  <c r="D46" i="3"/>
  <c r="D50" i="3"/>
  <c r="D54" i="3"/>
  <c r="D58" i="3"/>
  <c r="D36" i="3"/>
  <c r="D60" i="3"/>
  <c r="F60" i="3" s="1"/>
  <c r="H52" i="2"/>
  <c r="O47" i="2"/>
  <c r="I48" i="3" s="1"/>
  <c r="C21" i="3"/>
  <c r="D44" i="3"/>
  <c r="H44" i="2"/>
  <c r="B45" i="3" s="1"/>
  <c r="D27" i="3"/>
  <c r="H33" i="2"/>
  <c r="B35" i="3" s="1"/>
  <c r="H25" i="2"/>
  <c r="O56" i="2"/>
  <c r="I57" i="3" s="1"/>
  <c r="O48" i="2"/>
  <c r="I49" i="3" s="1"/>
  <c r="O40" i="2"/>
  <c r="I41" i="3" s="1"/>
  <c r="O46" i="2"/>
  <c r="I47" i="3" s="1"/>
  <c r="O19" i="2"/>
  <c r="O59" i="2"/>
  <c r="I60" i="3" s="1"/>
  <c r="O51" i="2"/>
  <c r="I52" i="3" s="1"/>
  <c r="O43" i="2"/>
  <c r="I44" i="3" s="1"/>
  <c r="O35" i="2"/>
  <c r="I36" i="3" s="1"/>
  <c r="O27" i="2"/>
  <c r="I28" i="3" s="1"/>
  <c r="H56" i="2"/>
  <c r="B57" i="3" s="1"/>
  <c r="H32" i="2"/>
  <c r="H48" i="2"/>
  <c r="B49" i="3" s="1"/>
  <c r="H57" i="2"/>
  <c r="B59" i="3" s="1"/>
  <c r="H29" i="2"/>
  <c r="I31" i="3" s="1"/>
  <c r="H54" i="2"/>
  <c r="B55" i="3" s="1"/>
  <c r="H41" i="2"/>
  <c r="B42" i="3" s="1"/>
  <c r="H38" i="2"/>
  <c r="B40" i="3" s="1"/>
  <c r="H21" i="2"/>
  <c r="I23" i="3" s="1"/>
  <c r="H49" i="2"/>
  <c r="B50" i="3" s="1"/>
  <c r="H37" i="2"/>
  <c r="B38" i="3" s="1"/>
  <c r="H23" i="2"/>
  <c r="H24" i="2"/>
  <c r="H31" i="2"/>
  <c r="I33" i="3" s="1"/>
  <c r="H22" i="2"/>
  <c r="H51" i="2"/>
  <c r="B52" i="3" s="1"/>
  <c r="H30" i="2"/>
  <c r="B31" i="3" s="1"/>
  <c r="H19" i="2"/>
  <c r="B20" i="3" s="1"/>
  <c r="H27" i="2"/>
  <c r="B28" i="3" s="1"/>
  <c r="H35" i="2"/>
  <c r="B36" i="3" s="1"/>
  <c r="L3" i="2"/>
  <c r="E4" i="3" s="1"/>
  <c r="L58" i="2"/>
  <c r="E59" i="3" s="1"/>
  <c r="L54" i="2"/>
  <c r="E55" i="3" s="1"/>
  <c r="L50" i="2"/>
  <c r="E51" i="3" s="1"/>
  <c r="L46" i="2"/>
  <c r="E47" i="3" s="1"/>
  <c r="F47" i="3" s="1"/>
  <c r="L42" i="2"/>
  <c r="E43" i="3" s="1"/>
  <c r="L38" i="2"/>
  <c r="E39" i="3" s="1"/>
  <c r="L34" i="2"/>
  <c r="E35" i="3" s="1"/>
  <c r="L30" i="2"/>
  <c r="L26" i="2"/>
  <c r="E27" i="3" s="1"/>
  <c r="L22" i="2"/>
  <c r="E23" i="3" s="1"/>
  <c r="L18" i="2"/>
  <c r="E19" i="3" s="1"/>
  <c r="F19" i="3" s="1"/>
  <c r="L14" i="2"/>
  <c r="E15" i="3" s="1"/>
  <c r="F15" i="3" s="1"/>
  <c r="L10" i="2"/>
  <c r="E11" i="3" s="1"/>
  <c r="F11" i="3" s="1"/>
  <c r="L6" i="2"/>
  <c r="E7" i="3" s="1"/>
  <c r="F7" i="3" s="1"/>
  <c r="L57" i="2"/>
  <c r="E58" i="3" s="1"/>
  <c r="L53" i="2"/>
  <c r="E54" i="3" s="1"/>
  <c r="L49" i="2"/>
  <c r="E50" i="3" s="1"/>
  <c r="L45" i="2"/>
  <c r="E46" i="3" s="1"/>
  <c r="L41" i="2"/>
  <c r="E42" i="3" s="1"/>
  <c r="L37" i="2"/>
  <c r="E38" i="3" s="1"/>
  <c r="L33" i="2"/>
  <c r="E34" i="3" s="1"/>
  <c r="L29" i="2"/>
  <c r="E30" i="3" s="1"/>
  <c r="L25" i="2"/>
  <c r="E26" i="3" s="1"/>
  <c r="L21" i="2"/>
  <c r="H22" i="3" s="1"/>
  <c r="L17" i="2"/>
  <c r="E18" i="3" s="1"/>
  <c r="F18" i="3" s="1"/>
  <c r="L13" i="2"/>
  <c r="E14" i="3" s="1"/>
  <c r="F14" i="3" s="1"/>
  <c r="L9" i="2"/>
  <c r="E10" i="3" s="1"/>
  <c r="F10" i="3" s="1"/>
  <c r="L5" i="2"/>
  <c r="E6" i="3" s="1"/>
  <c r="F6" i="3" s="1"/>
  <c r="L56" i="2"/>
  <c r="E57" i="3" s="1"/>
  <c r="L52" i="2"/>
  <c r="E53" i="3" s="1"/>
  <c r="L48" i="2"/>
  <c r="E49" i="3" s="1"/>
  <c r="L44" i="2"/>
  <c r="E45" i="3" s="1"/>
  <c r="L40" i="2"/>
  <c r="E41" i="3" s="1"/>
  <c r="L36" i="2"/>
  <c r="E37" i="3" s="1"/>
  <c r="L32" i="2"/>
  <c r="E33" i="3" s="1"/>
  <c r="L28" i="2"/>
  <c r="E29" i="3" s="1"/>
  <c r="L24" i="2"/>
  <c r="E25" i="3" s="1"/>
  <c r="L20" i="2"/>
  <c r="E21" i="3" s="1"/>
  <c r="L16" i="2"/>
  <c r="E17" i="3" s="1"/>
  <c r="F17" i="3" s="1"/>
  <c r="L12" i="2"/>
  <c r="E13" i="3" s="1"/>
  <c r="F13" i="3" s="1"/>
  <c r="L8" i="2"/>
  <c r="E9" i="3" s="1"/>
  <c r="F9" i="3" s="1"/>
  <c r="L4" i="2"/>
  <c r="E5" i="3" s="1"/>
  <c r="L59" i="2"/>
  <c r="E60" i="3" s="1"/>
  <c r="L55" i="2"/>
  <c r="E56" i="3" s="1"/>
  <c r="L51" i="2"/>
  <c r="E52" i="3" s="1"/>
  <c r="L47" i="2"/>
  <c r="L43" i="2"/>
  <c r="E44" i="3" s="1"/>
  <c r="L39" i="2"/>
  <c r="E40" i="3" s="1"/>
  <c r="L35" i="2"/>
  <c r="E36" i="3" s="1"/>
  <c r="L31" i="2"/>
  <c r="E32" i="3" s="1"/>
  <c r="L27" i="2"/>
  <c r="E28" i="3" s="1"/>
  <c r="L23" i="2"/>
  <c r="E24" i="3" s="1"/>
  <c r="L19" i="2"/>
  <c r="E20" i="3" s="1"/>
  <c r="L15" i="2"/>
  <c r="E16" i="3" s="1"/>
  <c r="F16" i="3" s="1"/>
  <c r="L11" i="2"/>
  <c r="E12" i="3" s="1"/>
  <c r="L7" i="2"/>
  <c r="E8" i="3" s="1"/>
  <c r="F59" i="3" l="1"/>
  <c r="I56" i="3"/>
  <c r="F50" i="3"/>
  <c r="B33" i="3"/>
  <c r="F44" i="3"/>
  <c r="J44" i="3" s="1"/>
  <c r="K44" i="3" s="1"/>
  <c r="J60" i="3"/>
  <c r="K60" i="3" s="1"/>
  <c r="J47" i="3"/>
  <c r="K47" i="3" s="1"/>
  <c r="E22" i="3"/>
  <c r="F12" i="3"/>
  <c r="I29" i="3"/>
  <c r="I59" i="3"/>
  <c r="I53" i="3"/>
  <c r="B56" i="3"/>
  <c r="B29" i="3"/>
  <c r="F29" i="3" s="1"/>
  <c r="J29" i="3" s="1"/>
  <c r="K29" i="3" s="1"/>
  <c r="F8" i="3"/>
  <c r="B25" i="3"/>
  <c r="B53" i="3"/>
  <c r="F35" i="3"/>
  <c r="F41" i="3"/>
  <c r="J41" i="3" s="1"/>
  <c r="K41" i="3" s="1"/>
  <c r="F53" i="3"/>
  <c r="F27" i="3"/>
  <c r="F40" i="3"/>
  <c r="F52" i="3"/>
  <c r="J52" i="3" s="1"/>
  <c r="K52" i="3" s="1"/>
  <c r="B39" i="3"/>
  <c r="F39" i="3" s="1"/>
  <c r="J39" i="3" s="1"/>
  <c r="I39" i="3"/>
  <c r="I37" i="3"/>
  <c r="I34" i="3"/>
  <c r="F20" i="3"/>
  <c r="B22" i="3"/>
  <c r="I30" i="3"/>
  <c r="F56" i="3"/>
  <c r="J56" i="3" s="1"/>
  <c r="K56" i="3" s="1"/>
  <c r="B32" i="3"/>
  <c r="F32" i="3" s="1"/>
  <c r="F55" i="3"/>
  <c r="J55" i="3" s="1"/>
  <c r="K55" i="3" s="1"/>
  <c r="B26" i="3"/>
  <c r="F26" i="3" s="1"/>
  <c r="J26" i="3" s="1"/>
  <c r="I27" i="3"/>
  <c r="B51" i="3"/>
  <c r="F51" i="3" s="1"/>
  <c r="B46" i="3"/>
  <c r="F46" i="3" s="1"/>
  <c r="B54" i="3"/>
  <c r="F54" i="3" s="1"/>
  <c r="F57" i="3"/>
  <c r="J57" i="3" s="1"/>
  <c r="K57" i="3" s="1"/>
  <c r="B23" i="3"/>
  <c r="F23" i="3" s="1"/>
  <c r="J23" i="3" s="1"/>
  <c r="K23" i="3" s="1"/>
  <c r="F25" i="3"/>
  <c r="J25" i="3" s="1"/>
  <c r="B30" i="3"/>
  <c r="F30" i="3" s="1"/>
  <c r="B34" i="3"/>
  <c r="F34" i="3" s="1"/>
  <c r="B37" i="3"/>
  <c r="F37" i="3" s="1"/>
  <c r="I35" i="3"/>
  <c r="I26" i="3"/>
  <c r="I46" i="3"/>
  <c r="I24" i="3"/>
  <c r="J50" i="3"/>
  <c r="B43" i="3"/>
  <c r="F43" i="3" s="1"/>
  <c r="F36" i="3"/>
  <c r="J36" i="3" s="1"/>
  <c r="K36" i="3" s="1"/>
  <c r="B24" i="3"/>
  <c r="F24" i="3" s="1"/>
  <c r="B58" i="3"/>
  <c r="F58" i="3" s="1"/>
  <c r="I43" i="3"/>
  <c r="I58" i="3"/>
  <c r="I50" i="3"/>
  <c r="I54" i="3"/>
  <c r="I32" i="3"/>
  <c r="F33" i="3"/>
  <c r="J33" i="3" s="1"/>
  <c r="K33" i="3" s="1"/>
  <c r="B21" i="3"/>
  <c r="F21" i="3" s="1"/>
  <c r="I22" i="3"/>
  <c r="F31" i="3"/>
  <c r="J31" i="3" s="1"/>
  <c r="K31" i="3" s="1"/>
  <c r="F42" i="3"/>
  <c r="J42" i="3" s="1"/>
  <c r="K42" i="3" s="1"/>
  <c r="F28" i="3"/>
  <c r="J28" i="3" s="1"/>
  <c r="K28" i="3" s="1"/>
  <c r="F38" i="3"/>
  <c r="J38" i="3" s="1"/>
  <c r="K38" i="3" s="1"/>
  <c r="F49" i="3"/>
  <c r="J49" i="3" s="1"/>
  <c r="K49" i="3" s="1"/>
  <c r="F45" i="3"/>
  <c r="J45" i="3" s="1"/>
  <c r="K45" i="3" s="1"/>
  <c r="I51" i="3"/>
  <c r="I40" i="3"/>
  <c r="I25" i="3"/>
  <c r="F22" i="3" l="1"/>
  <c r="J51" i="3"/>
  <c r="J53" i="3"/>
  <c r="K53" i="3" s="1"/>
  <c r="J43" i="3"/>
  <c r="K43" i="3" s="1"/>
  <c r="J30" i="3"/>
  <c r="K30" i="3" s="1"/>
  <c r="J59" i="3"/>
  <c r="K59" i="3" s="1"/>
  <c r="K50" i="3"/>
  <c r="K39" i="3"/>
  <c r="J32" i="3"/>
  <c r="K32" i="3" s="1"/>
  <c r="K25" i="3"/>
  <c r="K26" i="3"/>
  <c r="J58" i="3"/>
  <c r="K58" i="3" s="1"/>
  <c r="J54" i="3"/>
  <c r="K54" i="3" s="1"/>
  <c r="J40" i="3"/>
  <c r="K40" i="3" s="1"/>
  <c r="J35" i="3"/>
  <c r="K35" i="3" s="1"/>
  <c r="K51" i="3"/>
  <c r="J24" i="3"/>
  <c r="K24" i="3" s="1"/>
  <c r="J37" i="3"/>
  <c r="K37" i="3" s="1"/>
  <c r="J46" i="3"/>
  <c r="K46" i="3" s="1"/>
  <c r="J22" i="3"/>
  <c r="K22" i="3" s="1"/>
  <c r="J27" i="3"/>
  <c r="K27" i="3" s="1"/>
  <c r="J34" i="3"/>
  <c r="K34" i="3" s="1"/>
</calcChain>
</file>

<file path=xl/sharedStrings.xml><?xml version="1.0" encoding="utf-8"?>
<sst xmlns="http://schemas.openxmlformats.org/spreadsheetml/2006/main" count="40" uniqueCount="38">
  <si>
    <t>year</t>
  </si>
  <si>
    <t>RER</t>
  </si>
  <si>
    <t xml:space="preserve">Nominal debt </t>
  </si>
  <si>
    <t>Billions of pesos (miles de millones de pesos)</t>
  </si>
  <si>
    <t>Nominal gdp</t>
  </si>
  <si>
    <r>
      <t>θ</t>
    </r>
    <r>
      <rPr>
        <vertAlign val="subscript"/>
        <sz val="11"/>
        <color theme="1"/>
        <rFont val="Calibri"/>
        <family val="2"/>
      </rPr>
      <t>N</t>
    </r>
  </si>
  <si>
    <t>Nominal primary deficit</t>
  </si>
  <si>
    <t>d</t>
  </si>
  <si>
    <t>Dollar denominated debt in pesos</t>
  </si>
  <si>
    <t>Bstar</t>
  </si>
  <si>
    <t>Nominal exchange rate</t>
  </si>
  <si>
    <t>Monetary base</t>
  </si>
  <si>
    <t>Real GDP</t>
  </si>
  <si>
    <t>m</t>
  </si>
  <si>
    <t>US CPI</t>
  </si>
  <si>
    <t>P</t>
  </si>
  <si>
    <t>θ*</t>
  </si>
  <si>
    <t>g</t>
  </si>
  <si>
    <t>pi</t>
  </si>
  <si>
    <r>
      <t>θ</t>
    </r>
    <r>
      <rPr>
        <vertAlign val="subscript"/>
        <sz val="11"/>
        <color theme="1"/>
        <rFont val="Calibri"/>
        <family val="2"/>
      </rPr>
      <t>Nt-1</t>
    </r>
    <r>
      <rPr>
        <sz val="11"/>
        <color theme="1"/>
        <rFont val="Calibri"/>
        <family val="2"/>
      </rPr>
      <t>((1+r</t>
    </r>
    <r>
      <rPr>
        <vertAlign val="subscript"/>
        <sz val="11"/>
        <color theme="1"/>
        <rFont val="Calibri"/>
        <family val="2"/>
      </rPr>
      <t>t-1</t>
    </r>
    <r>
      <rPr>
        <sz val="11"/>
        <color theme="1"/>
        <rFont val="Calibri"/>
        <family val="2"/>
      </rPr>
      <t>)/g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pi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</t>
    </r>
  </si>
  <si>
    <r>
      <t>RER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θ*</t>
    </r>
    <r>
      <rPr>
        <vertAlign val="subscript"/>
        <sz val="11"/>
        <color theme="1"/>
        <rFont val="Calibri"/>
        <family val="2"/>
      </rPr>
      <t>t-1</t>
    </r>
    <r>
      <rPr>
        <sz val="11"/>
        <color theme="1"/>
        <rFont val="Calibri"/>
        <family val="2"/>
      </rPr>
      <t>((1+r*</t>
    </r>
    <r>
      <rPr>
        <vertAlign val="subscript"/>
        <sz val="11"/>
        <color theme="1"/>
        <rFont val="Calibri"/>
        <family val="2"/>
      </rPr>
      <t>t-1</t>
    </r>
    <r>
      <rPr>
        <sz val="11"/>
        <color theme="1"/>
        <rFont val="Calibri"/>
        <family val="2"/>
      </rPr>
      <t>)/g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pi*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)</t>
    </r>
  </si>
  <si>
    <t>External financial cost</t>
  </si>
  <si>
    <t>ER</t>
  </si>
  <si>
    <t>pi*</t>
  </si>
  <si>
    <t>Internal interest, comissions and expenses</t>
  </si>
  <si>
    <t>Internal support to savers and debtors</t>
  </si>
  <si>
    <t>Sources</t>
  </si>
  <si>
    <t>Obligations</t>
  </si>
  <si>
    <t>Year</t>
  </si>
  <si>
    <t>Foreign debt</t>
  </si>
  <si>
    <t>Domestic debt</t>
  </si>
  <si>
    <t>Money issuance</t>
  </si>
  <si>
    <t>Seigniorage</t>
  </si>
  <si>
    <t>Total</t>
  </si>
  <si>
    <t>Primary deficit</t>
  </si>
  <si>
    <t>Domestic debt service</t>
  </si>
  <si>
    <t>Foreign debt service</t>
  </si>
  <si>
    <t>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</si>
</sst>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10" fontId="0" fillId="0" borderId="0" xfId="1" applyNumberFormat="1" applyFont="1"/>
    <xf numFmtId="0" fontId="3" fillId="0" borderId="0" xfId="0" applyFont="1"/>
    <xf numFmtId="0" fontId="0" fillId="2" borderId="0" xfId="0" applyFill="1"/>
    <xf numFmtId="10" fontId="0" fillId="2" borderId="0" xfId="1" applyNumberFormat="1" applyFont="1" applyFill="1"/>
    <xf numFmtId="2" fontId="3" fillId="0" borderId="0" xfId="0" applyNumberFormat="1" applyFont="1"/>
    <xf numFmtId="0" fontId="0" fillId="0" borderId="0" xfId="0" applyAlignment="1">
      <alignment horizontal="center"/>
    </xf>
  </cellXfs>
  <cellStyles count="3">
    <cellStyle name="Normal" xfId="0" builtinId="0"/>
    <cellStyle name="Normal 2" xfId="2" xr:uid="{21107118-6C0C-4D82-8632-E83555F65CF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workbookViewId="0">
      <pane xSplit="1" topLeftCell="B1" activePane="topRight" state="frozen"/>
      <selection pane="topRight" activeCell="B6" sqref="B6"/>
    </sheetView>
  </sheetViews>
  <sheetFormatPr defaultColWidth="11.44140625" defaultRowHeight="14.4" x14ac:dyDescent="0.3"/>
  <cols>
    <col min="1" max="1" width="5" bestFit="1" customWidth="1"/>
    <col min="2" max="2" width="12.44140625" bestFit="1" customWidth="1"/>
    <col min="3" max="3" width="11.21875" bestFit="1" customWidth="1"/>
    <col min="4" max="4" width="20.33203125" bestFit="1" customWidth="1"/>
    <col min="5" max="5" width="28.6640625" bestFit="1" customWidth="1"/>
    <col min="6" max="6" width="13.33203125" bestFit="1" customWidth="1"/>
    <col min="7" max="7" width="8.44140625" bestFit="1" customWidth="1"/>
    <col min="8" max="8" width="35.77734375" bestFit="1" customWidth="1"/>
    <col min="9" max="9" width="32.44140625" bestFit="1" customWidth="1"/>
    <col min="10" max="10" width="19.109375" bestFit="1" customWidth="1"/>
    <col min="11" max="11" width="6.33203125" bestFit="1" customWidth="1"/>
    <col min="12" max="12" width="20" bestFit="1" customWidth="1"/>
  </cols>
  <sheetData>
    <row r="1" spans="1:12" x14ac:dyDescent="0.3">
      <c r="B1" t="s">
        <v>2</v>
      </c>
      <c r="C1" t="s">
        <v>4</v>
      </c>
      <c r="D1" t="s">
        <v>6</v>
      </c>
      <c r="E1" t="s">
        <v>8</v>
      </c>
      <c r="F1" t="s">
        <v>11</v>
      </c>
      <c r="G1" t="s">
        <v>12</v>
      </c>
      <c r="H1" t="s">
        <v>24</v>
      </c>
      <c r="I1" t="s">
        <v>25</v>
      </c>
      <c r="J1" t="s">
        <v>21</v>
      </c>
      <c r="K1" t="s">
        <v>14</v>
      </c>
      <c r="L1" t="s">
        <v>10</v>
      </c>
    </row>
    <row r="2" spans="1:12" x14ac:dyDescent="0.3">
      <c r="B2" s="9" t="s">
        <v>3</v>
      </c>
      <c r="C2" s="9"/>
      <c r="D2" s="9"/>
      <c r="E2" s="9"/>
      <c r="F2" s="9"/>
      <c r="G2" s="9"/>
      <c r="H2" s="9"/>
      <c r="I2" s="9"/>
      <c r="J2" s="9"/>
    </row>
    <row r="3" spans="1:12" x14ac:dyDescent="0.3">
      <c r="A3" s="1" t="s">
        <v>0</v>
      </c>
    </row>
    <row r="4" spans="1:12" x14ac:dyDescent="0.3">
      <c r="A4">
        <v>1960</v>
      </c>
      <c r="B4" s="3"/>
      <c r="C4" s="3">
        <v>0.18648291643271858</v>
      </c>
      <c r="D4" s="3"/>
      <c r="E4" s="3">
        <v>-5.4253529999999999E-3</v>
      </c>
      <c r="F4" s="3">
        <v>1.47E-2</v>
      </c>
      <c r="G4" s="3">
        <v>265.75253730669976</v>
      </c>
      <c r="H4" s="3"/>
      <c r="I4" s="3"/>
      <c r="J4" s="3"/>
      <c r="K4" s="3">
        <v>0.24140572991160997</v>
      </c>
      <c r="L4" s="3">
        <v>1.2500000000000001E-2</v>
      </c>
    </row>
    <row r="5" spans="1:12" x14ac:dyDescent="0.3">
      <c r="A5">
        <v>1961</v>
      </c>
      <c r="B5" s="3"/>
      <c r="C5" s="3">
        <v>0.20228520761124361</v>
      </c>
      <c r="D5" s="3"/>
      <c r="E5" s="3">
        <v>-5.2484739999999995E-3</v>
      </c>
      <c r="F5" s="3">
        <v>1.5900000000000001E-2</v>
      </c>
      <c r="G5" s="3">
        <v>277.23112478017396</v>
      </c>
      <c r="H5" s="3"/>
      <c r="I5" s="3"/>
      <c r="J5" s="3"/>
      <c r="K5" s="3">
        <v>0.24397581766967122</v>
      </c>
      <c r="L5" s="3">
        <v>1.2500000000000001E-2</v>
      </c>
    </row>
    <row r="6" spans="1:12" x14ac:dyDescent="0.3">
      <c r="A6">
        <v>1962</v>
      </c>
      <c r="B6" s="3">
        <v>1.2002397E-2</v>
      </c>
      <c r="C6" s="3">
        <v>0.21810151101870104</v>
      </c>
      <c r="D6" s="3"/>
      <c r="E6" s="3">
        <v>-5.4695870000000006E-3</v>
      </c>
      <c r="F6" s="3">
        <v>1.84E-2</v>
      </c>
      <c r="G6" s="3">
        <v>289.59209285477044</v>
      </c>
      <c r="H6" s="3"/>
      <c r="I6" s="3"/>
      <c r="J6" s="3"/>
      <c r="K6" s="3">
        <v>0.24694639427005671</v>
      </c>
      <c r="L6" s="3">
        <v>1.2500000000000001E-2</v>
      </c>
    </row>
    <row r="7" spans="1:12" x14ac:dyDescent="0.3">
      <c r="A7">
        <v>1963</v>
      </c>
      <c r="B7" s="3">
        <v>1.2209803E-2</v>
      </c>
      <c r="C7" s="3">
        <v>0.24282258591270481</v>
      </c>
      <c r="D7" s="3"/>
      <c r="E7" s="3">
        <v>-6.7902819999999999E-3</v>
      </c>
      <c r="F7" s="3">
        <v>2.18E-2</v>
      </c>
      <c r="G7" s="3">
        <v>311.43345317913548</v>
      </c>
      <c r="H7" s="3"/>
      <c r="I7" s="3"/>
      <c r="J7" s="3"/>
      <c r="K7" s="3">
        <v>0.24977898719502239</v>
      </c>
      <c r="L7" s="3">
        <v>1.2500000000000001E-2</v>
      </c>
    </row>
    <row r="8" spans="1:12" x14ac:dyDescent="0.3">
      <c r="A8">
        <v>1964</v>
      </c>
      <c r="B8" s="3">
        <v>1.3734491E-2</v>
      </c>
      <c r="C8" s="3">
        <v>0.28666801792795904</v>
      </c>
      <c r="D8" s="3"/>
      <c r="E8" s="3">
        <v>1.8000000000000002E-2</v>
      </c>
      <c r="F8" s="3">
        <v>2.7699999999999999E-2</v>
      </c>
      <c r="G8" s="3">
        <v>345.7266086337201</v>
      </c>
      <c r="H8" s="3"/>
      <c r="I8" s="3"/>
      <c r="J8" s="3"/>
      <c r="K8" s="3">
        <v>0.25358943410558743</v>
      </c>
      <c r="L8" s="3">
        <v>1.2500000000000001E-2</v>
      </c>
    </row>
    <row r="9" spans="1:12" x14ac:dyDescent="0.3">
      <c r="A9">
        <v>1965</v>
      </c>
      <c r="B9" s="3">
        <v>2.4974653999999999E-2</v>
      </c>
      <c r="C9" s="3">
        <v>0.31226252175874969</v>
      </c>
      <c r="D9" s="3"/>
      <c r="E9" s="3">
        <v>1.9555000000000003E-2</v>
      </c>
      <c r="F9" s="3">
        <v>3.0899999999999997E-2</v>
      </c>
      <c r="G9" s="3">
        <v>366.98459611717965</v>
      </c>
      <c r="H9" s="3"/>
      <c r="I9" s="3"/>
      <c r="J9" s="3"/>
      <c r="K9" s="3">
        <v>0.25823519539287254</v>
      </c>
      <c r="L9" s="3">
        <v>1.2500000000000001E-2</v>
      </c>
    </row>
    <row r="10" spans="1:12" x14ac:dyDescent="0.3">
      <c r="A10">
        <v>1966</v>
      </c>
      <c r="B10" s="3">
        <v>2.6346558999999999E-2</v>
      </c>
      <c r="C10" s="3">
        <v>0.34703153248303564</v>
      </c>
      <c r="D10" s="3">
        <v>6.9406306496607134E-4</v>
      </c>
      <c r="E10" s="3">
        <v>2.2087500000000003E-2</v>
      </c>
      <c r="F10" s="3">
        <v>3.4799999999999998E-2</v>
      </c>
      <c r="G10" s="3">
        <v>389.35648830850141</v>
      </c>
      <c r="H10" s="3"/>
      <c r="I10" s="3"/>
      <c r="J10" s="3"/>
      <c r="K10" s="3">
        <v>0.26546802557450844</v>
      </c>
      <c r="L10" s="3">
        <v>1.2500000000000001E-2</v>
      </c>
    </row>
    <row r="11" spans="1:12" x14ac:dyDescent="0.3">
      <c r="A11">
        <v>1967</v>
      </c>
      <c r="B11" s="3">
        <v>3.1605873E-2</v>
      </c>
      <c r="C11" s="3">
        <v>0.37952705906303802</v>
      </c>
      <c r="D11" s="3">
        <v>3.0362164725043043E-3</v>
      </c>
      <c r="E11" s="3">
        <v>2.70525E-2</v>
      </c>
      <c r="F11" s="3">
        <v>4.0600000000000004E-2</v>
      </c>
      <c r="G11" s="3">
        <v>412.1530182061353</v>
      </c>
      <c r="H11" s="3"/>
      <c r="I11" s="3"/>
      <c r="J11" s="3"/>
      <c r="K11" s="3">
        <v>0.27316617180161001</v>
      </c>
      <c r="L11" s="3">
        <v>1.2500000000000001E-2</v>
      </c>
    </row>
    <row r="12" spans="1:12" x14ac:dyDescent="0.3">
      <c r="A12">
        <v>1968</v>
      </c>
      <c r="B12" s="3">
        <v>3.4012199999999999E-2</v>
      </c>
      <c r="C12" s="3">
        <v>0.4202009827921207</v>
      </c>
      <c r="D12" s="3">
        <v>2.9414068795448447E-3</v>
      </c>
      <c r="E12" s="3">
        <v>3.1078750000000006E-2</v>
      </c>
      <c r="F12" s="3">
        <v>4.7E-2</v>
      </c>
      <c r="G12" s="3">
        <v>450.99134627131093</v>
      </c>
      <c r="H12" s="3"/>
      <c r="I12" s="3"/>
      <c r="J12" s="3"/>
      <c r="K12" s="3">
        <v>0.28479798948180224</v>
      </c>
      <c r="L12" s="3">
        <v>1.2500000000000001E-2</v>
      </c>
    </row>
    <row r="13" spans="1:12" x14ac:dyDescent="0.3">
      <c r="A13">
        <v>1969</v>
      </c>
      <c r="B13" s="3">
        <v>4.1437799999999997E-2</v>
      </c>
      <c r="C13" s="3">
        <v>0.46450146235022211</v>
      </c>
      <c r="D13" s="3">
        <v>3.2515102364515545E-3</v>
      </c>
      <c r="E13" s="3">
        <v>3.8225000000000002E-2</v>
      </c>
      <c r="F13" s="3">
        <v>5.28E-2</v>
      </c>
      <c r="G13" s="3">
        <v>466.40902675056481</v>
      </c>
      <c r="H13" s="3"/>
      <c r="I13" s="3"/>
      <c r="J13" s="3"/>
      <c r="K13" s="3">
        <v>0.29876566130148735</v>
      </c>
      <c r="L13" s="3">
        <v>1.2500000000000001E-2</v>
      </c>
    </row>
    <row r="14" spans="1:12" x14ac:dyDescent="0.3">
      <c r="A14">
        <v>1970</v>
      </c>
      <c r="B14" s="3">
        <v>4.5728100000000001E-2</v>
      </c>
      <c r="C14" s="3">
        <v>0.51876970468401695</v>
      </c>
      <c r="D14" s="3">
        <v>6.7440061608922209E-3</v>
      </c>
      <c r="E14" s="3">
        <v>4.2983750000000001E-2</v>
      </c>
      <c r="F14" s="3">
        <v>5.8299999999999998E-2</v>
      </c>
      <c r="G14" s="3">
        <v>496.73719924426217</v>
      </c>
      <c r="H14" s="3"/>
      <c r="I14" s="3"/>
      <c r="J14" s="3"/>
      <c r="K14" s="3">
        <v>0.31453235237564736</v>
      </c>
      <c r="L14" s="3">
        <v>1.2500000000000001E-2</v>
      </c>
    </row>
    <row r="15" spans="1:12" x14ac:dyDescent="0.3">
      <c r="A15">
        <v>1971</v>
      </c>
      <c r="B15" s="3">
        <v>5.5121000000000003E-2</v>
      </c>
      <c r="C15" s="3">
        <v>0.56052403725590949</v>
      </c>
      <c r="D15" s="3">
        <v>2.2420961490236379E-3</v>
      </c>
      <c r="E15" s="3">
        <v>4.2722500000000004E-2</v>
      </c>
      <c r="F15" s="3">
        <v>6.9699999999999998E-2</v>
      </c>
      <c r="G15" s="3">
        <v>515.42677585341119</v>
      </c>
      <c r="H15" s="3"/>
      <c r="I15" s="3"/>
      <c r="J15" s="3"/>
      <c r="K15" s="3">
        <v>0.3304741085356892</v>
      </c>
      <c r="L15" s="3">
        <v>1.2500000000000001E-2</v>
      </c>
    </row>
    <row r="16" spans="1:12" x14ac:dyDescent="0.3">
      <c r="A16">
        <v>1972</v>
      </c>
      <c r="B16" s="3">
        <v>5.18816E-2</v>
      </c>
      <c r="C16" s="3">
        <v>0.63474019515075686</v>
      </c>
      <c r="D16" s="3">
        <v>1.3964284293316651E-2</v>
      </c>
      <c r="E16" s="3">
        <v>4.5607500000000002E-2</v>
      </c>
      <c r="F16" s="3">
        <v>8.3099999999999993E-2</v>
      </c>
      <c r="G16" s="3">
        <v>557.84025206363424</v>
      </c>
      <c r="H16" s="3"/>
      <c r="I16" s="3"/>
      <c r="J16" s="3"/>
      <c r="K16" s="3">
        <v>0.34476031745549268</v>
      </c>
      <c r="L16" s="3">
        <v>1.2500000000000001E-2</v>
      </c>
    </row>
    <row r="17" spans="1:12" x14ac:dyDescent="0.3">
      <c r="A17">
        <v>1973</v>
      </c>
      <c r="B17" s="3">
        <v>7.3396600000000006E-2</v>
      </c>
      <c r="C17" s="3">
        <v>0.76768499885888919</v>
      </c>
      <c r="D17" s="3">
        <v>2.6868974960061121E-2</v>
      </c>
      <c r="E17" s="3">
        <v>6.9379999999999997E-2</v>
      </c>
      <c r="F17" s="3">
        <v>0.1027</v>
      </c>
      <c r="G17" s="3">
        <v>601.69274290979058</v>
      </c>
      <c r="H17" s="3"/>
      <c r="I17" s="3"/>
      <c r="J17" s="3"/>
      <c r="K17" s="3">
        <v>0.36365221273406073</v>
      </c>
      <c r="L17" s="3">
        <v>1.2500000000000001E-2</v>
      </c>
    </row>
    <row r="18" spans="1:12" x14ac:dyDescent="0.3">
      <c r="A18">
        <v>1974</v>
      </c>
      <c r="B18" s="3">
        <v>6.8772899999999998E-2</v>
      </c>
      <c r="C18" s="3">
        <v>1.0081750864613914</v>
      </c>
      <c r="D18" s="3">
        <v>3.7302478199071482E-2</v>
      </c>
      <c r="E18" s="3">
        <v>0.10578750000000001</v>
      </c>
      <c r="F18" s="3">
        <v>0.13159999999999999</v>
      </c>
      <c r="G18" s="3">
        <v>636.45149313081629</v>
      </c>
      <c r="H18" s="3"/>
      <c r="I18" s="3"/>
      <c r="J18" s="3"/>
      <c r="K18" s="3">
        <v>0.39637599871794205</v>
      </c>
      <c r="L18" s="3">
        <v>1.2500000000000001E-2</v>
      </c>
    </row>
    <row r="19" spans="1:12" x14ac:dyDescent="0.3">
      <c r="A19">
        <v>1975</v>
      </c>
      <c r="B19" s="3">
        <v>0.11608599999999999</v>
      </c>
      <c r="C19" s="3">
        <v>1.2401160673948712</v>
      </c>
      <c r="D19" s="3">
        <v>7.4406964043692264E-2</v>
      </c>
      <c r="E19" s="3">
        <v>0.15971250000000001</v>
      </c>
      <c r="F19" s="3">
        <v>0.17530000000000001</v>
      </c>
      <c r="G19" s="3">
        <v>673.01235399752045</v>
      </c>
      <c r="H19" s="3"/>
      <c r="I19" s="3"/>
      <c r="J19" s="3"/>
      <c r="K19" s="3">
        <v>0.43309120144484281</v>
      </c>
      <c r="L19" s="3">
        <v>1.2500000000000001E-2</v>
      </c>
    </row>
    <row r="20" spans="1:12" x14ac:dyDescent="0.3">
      <c r="A20">
        <v>1976</v>
      </c>
      <c r="B20" s="3">
        <v>0.15273239999999999</v>
      </c>
      <c r="C20" s="3">
        <v>1.5125723799337183</v>
      </c>
      <c r="D20" s="3">
        <v>6.9578329476951029E-2</v>
      </c>
      <c r="E20" s="3">
        <v>0.27442708799999999</v>
      </c>
      <c r="F20" s="3">
        <v>0.23100000000000001</v>
      </c>
      <c r="G20" s="3">
        <v>702.74229875803746</v>
      </c>
      <c r="H20" s="3"/>
      <c r="I20" s="3"/>
      <c r="J20" s="3"/>
      <c r="K20" s="3">
        <v>0.45692573477179654</v>
      </c>
      <c r="L20" s="3">
        <v>1.5439999999999999E-2</v>
      </c>
    </row>
    <row r="21" spans="1:12" x14ac:dyDescent="0.3">
      <c r="A21">
        <v>1977</v>
      </c>
      <c r="B21" s="3">
        <v>0.27700000000000002</v>
      </c>
      <c r="C21" s="3">
        <v>2.0402686796344263</v>
      </c>
      <c r="D21" s="3">
        <v>4.4885910951957382E-2</v>
      </c>
      <c r="E21" s="3">
        <v>0.47196785499999999</v>
      </c>
      <c r="F21" s="3">
        <v>0.29330000000000001</v>
      </c>
      <c r="G21" s="3">
        <v>726.56975817954151</v>
      </c>
      <c r="H21" s="3">
        <v>3.6499999999999998E-2</v>
      </c>
      <c r="I21" s="3"/>
      <c r="J21" s="3">
        <v>1.5300000000000001E-2</v>
      </c>
      <c r="K21" s="3">
        <v>0.4853157759888696</v>
      </c>
      <c r="L21" s="3">
        <v>2.2550000000000001E-2</v>
      </c>
    </row>
    <row r="22" spans="1:12" x14ac:dyDescent="0.3">
      <c r="A22">
        <v>1978</v>
      </c>
      <c r="B22" s="3">
        <v>0.34039999999999998</v>
      </c>
      <c r="C22" s="3">
        <v>2.5788222123407776</v>
      </c>
      <c r="D22" s="3">
        <v>5.6734088671497117E-2</v>
      </c>
      <c r="E22" s="3">
        <v>0.544687539</v>
      </c>
      <c r="F22" s="3">
        <v>0.377</v>
      </c>
      <c r="G22" s="3">
        <v>791.64819238439327</v>
      </c>
      <c r="H22" s="3">
        <v>4.0600000000000004E-2</v>
      </c>
      <c r="I22" s="3"/>
      <c r="J22" s="3">
        <v>2.7100000000000003E-2</v>
      </c>
      <c r="K22" s="3">
        <v>0.51945229380795976</v>
      </c>
      <c r="L22" s="3">
        <v>2.273E-2</v>
      </c>
    </row>
    <row r="23" spans="1:12" x14ac:dyDescent="0.3">
      <c r="A23">
        <v>1979</v>
      </c>
      <c r="B23" s="3">
        <v>0.4642</v>
      </c>
      <c r="C23" s="3">
        <v>3.3843639618490897</v>
      </c>
      <c r="D23" s="3">
        <v>9.1377826969925427E-2</v>
      </c>
      <c r="E23" s="3">
        <v>0.60657630000000007</v>
      </c>
      <c r="F23" s="3">
        <v>0.5091</v>
      </c>
      <c r="G23" s="3">
        <v>868.42358097915837</v>
      </c>
      <c r="H23" s="3">
        <v>5.6100000000000004E-2</v>
      </c>
      <c r="I23" s="3"/>
      <c r="J23" s="3">
        <v>3.8299999999999994E-2</v>
      </c>
      <c r="K23" s="3">
        <v>0.56254755880552509</v>
      </c>
      <c r="L23" s="3">
        <v>2.2749999999999999E-2</v>
      </c>
    </row>
    <row r="24" spans="1:12" x14ac:dyDescent="0.3">
      <c r="A24">
        <v>1980</v>
      </c>
      <c r="B24" s="3">
        <v>0.40529999999999999</v>
      </c>
      <c r="C24" s="3">
        <v>4.7181990000000003</v>
      </c>
      <c r="D24" s="3">
        <v>0.1351</v>
      </c>
      <c r="E24" s="3">
        <v>0.7</v>
      </c>
      <c r="F24" s="3">
        <v>0.71810000000000007</v>
      </c>
      <c r="G24" s="3">
        <v>948.60731850000002</v>
      </c>
      <c r="H24" s="3">
        <v>9.4099999999999989E-2</v>
      </c>
      <c r="I24" s="3"/>
      <c r="J24" s="3">
        <v>5.0599999999999999E-2</v>
      </c>
      <c r="K24" s="3">
        <v>0.61336484679056336</v>
      </c>
      <c r="L24" s="3">
        <v>2.2929999999999999E-2</v>
      </c>
    </row>
    <row r="25" spans="1:12" x14ac:dyDescent="0.3">
      <c r="A25">
        <v>1981</v>
      </c>
      <c r="B25" s="3">
        <v>0.71809999999999996</v>
      </c>
      <c r="C25" s="3">
        <v>6.4670040000000002</v>
      </c>
      <c r="D25" s="3">
        <v>0.49219999999999997</v>
      </c>
      <c r="E25" s="3">
        <v>1.3</v>
      </c>
      <c r="F25" s="3">
        <v>1.0419</v>
      </c>
      <c r="G25" s="3">
        <v>1029.4818472500001</v>
      </c>
      <c r="H25" s="3">
        <v>0.16519999999999999</v>
      </c>
      <c r="I25" s="3"/>
      <c r="J25" s="3">
        <v>0.1216</v>
      </c>
      <c r="K25" s="3">
        <v>0.67140197174280114</v>
      </c>
      <c r="L25" s="3">
        <v>2.4480000000000002E-2</v>
      </c>
    </row>
    <row r="26" spans="1:12" x14ac:dyDescent="0.3">
      <c r="A26">
        <v>1982</v>
      </c>
      <c r="B26" s="3">
        <v>1.8965999999999998</v>
      </c>
      <c r="C26" s="3">
        <v>10.411956249999999</v>
      </c>
      <c r="D26" s="3">
        <v>0.35120000000000001</v>
      </c>
      <c r="E26" s="3">
        <v>6</v>
      </c>
      <c r="F26" s="3">
        <v>1.9834000000000001</v>
      </c>
      <c r="G26" s="3">
        <v>1024.1202229999999</v>
      </c>
      <c r="H26" s="3">
        <v>0.83889999999999998</v>
      </c>
      <c r="I26" s="3"/>
      <c r="J26" s="3">
        <v>0.31769999999999998</v>
      </c>
      <c r="K26" s="3">
        <v>0.71288291093555545</v>
      </c>
      <c r="L26" s="3">
        <v>8.9630000000000001E-2</v>
      </c>
    </row>
    <row r="27" spans="1:12" x14ac:dyDescent="0.3">
      <c r="A27">
        <v>1983</v>
      </c>
      <c r="B27" s="3">
        <v>3.6219999999999999</v>
      </c>
      <c r="C27" s="3">
        <v>18.75471975</v>
      </c>
      <c r="D27" s="3">
        <v>-0.86720000000000008</v>
      </c>
      <c r="E27" s="3">
        <v>9</v>
      </c>
      <c r="F27" s="3">
        <v>3.1363000000000003</v>
      </c>
      <c r="G27" s="3">
        <v>988.41507224999998</v>
      </c>
      <c r="H27" s="3">
        <v>1.4570000000000001</v>
      </c>
      <c r="I27" s="3"/>
      <c r="J27" s="3">
        <v>0.80820000000000003</v>
      </c>
      <c r="K27" s="3">
        <v>0.74080458348352818</v>
      </c>
      <c r="L27" s="3">
        <v>0.15031</v>
      </c>
    </row>
    <row r="28" spans="1:12" x14ac:dyDescent="0.3">
      <c r="A28">
        <v>1984</v>
      </c>
      <c r="B28" s="3">
        <v>5.4810999999999996</v>
      </c>
      <c r="C28" s="3">
        <v>30.919079249999999</v>
      </c>
      <c r="D28" s="3">
        <v>-1.6097999999999999</v>
      </c>
      <c r="E28" s="3">
        <v>12.8</v>
      </c>
      <c r="F28" s="3">
        <v>4.8578999999999999</v>
      </c>
      <c r="G28" s="3">
        <v>1022.1280732500001</v>
      </c>
      <c r="H28" s="3">
        <v>2.4958</v>
      </c>
      <c r="I28" s="3"/>
      <c r="J28" s="3">
        <v>1.1622999999999999</v>
      </c>
      <c r="K28" s="3">
        <v>0.76753117949877492</v>
      </c>
      <c r="L28" s="3">
        <v>0.18527000000000002</v>
      </c>
    </row>
    <row r="29" spans="1:12" x14ac:dyDescent="0.3">
      <c r="A29">
        <v>1985</v>
      </c>
      <c r="B29" s="3">
        <v>8.2680000000000007</v>
      </c>
      <c r="C29" s="3">
        <v>50.151964</v>
      </c>
      <c r="D29" s="3">
        <v>-1.7521999999999998</v>
      </c>
      <c r="E29" s="3">
        <v>26.8</v>
      </c>
      <c r="F29" s="3">
        <v>5.7448999999999995</v>
      </c>
      <c r="G29" s="3">
        <v>1044.48909875</v>
      </c>
      <c r="H29" s="3">
        <v>3.8475999999999999</v>
      </c>
      <c r="I29" s="3"/>
      <c r="J29" s="3">
        <v>1.7067000000000001</v>
      </c>
      <c r="K29" s="3">
        <v>0.79180403775117658</v>
      </c>
      <c r="L29" s="3">
        <v>0.31373000000000001</v>
      </c>
    </row>
    <row r="30" spans="1:12" x14ac:dyDescent="0.3">
      <c r="A30">
        <v>1986</v>
      </c>
      <c r="B30" s="3">
        <v>19.140899999999998</v>
      </c>
      <c r="C30" s="3">
        <v>82.317749000000006</v>
      </c>
      <c r="D30" s="3">
        <v>-2.3863000000000003</v>
      </c>
      <c r="E30" s="3">
        <v>70.2</v>
      </c>
      <c r="F30" s="3">
        <v>8.5352999999999994</v>
      </c>
      <c r="G30" s="3">
        <v>1012.3297454999999</v>
      </c>
      <c r="H30" s="3">
        <v>9.7378</v>
      </c>
      <c r="I30" s="3"/>
      <c r="J30" s="3">
        <v>3.6515999999999997</v>
      </c>
      <c r="K30" s="3">
        <v>0.80775018066923054</v>
      </c>
      <c r="L30" s="3">
        <v>0.63763000000000003</v>
      </c>
    </row>
    <row r="31" spans="1:12" x14ac:dyDescent="0.3">
      <c r="A31">
        <v>1987</v>
      </c>
      <c r="B31" s="3">
        <v>44.981499999999997</v>
      </c>
      <c r="C31" s="3">
        <v>203.34064574999999</v>
      </c>
      <c r="D31" s="3">
        <v>-10.913599999999999</v>
      </c>
      <c r="E31" s="3">
        <v>168.5</v>
      </c>
      <c r="F31" s="3">
        <v>14.754200000000001</v>
      </c>
      <c r="G31" s="3">
        <v>1029.766511</v>
      </c>
      <c r="H31" s="3">
        <v>29.932400000000001</v>
      </c>
      <c r="I31" s="3"/>
      <c r="J31" s="3">
        <v>8.4422999999999995</v>
      </c>
      <c r="K31" s="3">
        <v>0.82772163498787787</v>
      </c>
      <c r="L31" s="3">
        <v>1.40402</v>
      </c>
    </row>
    <row r="32" spans="1:12" x14ac:dyDescent="0.3">
      <c r="A32">
        <v>1988</v>
      </c>
      <c r="B32" s="3">
        <v>63.440899999999992</v>
      </c>
      <c r="C32" s="3">
        <v>412.8212145</v>
      </c>
      <c r="D32" s="3">
        <v>-31.358599999999999</v>
      </c>
      <c r="E32" s="3">
        <v>188.5</v>
      </c>
      <c r="F32" s="3">
        <v>20.750799999999998</v>
      </c>
      <c r="G32" s="3">
        <v>1042.9811030000001</v>
      </c>
      <c r="H32" s="3">
        <v>52.010199999999998</v>
      </c>
      <c r="I32" s="3"/>
      <c r="J32" s="3">
        <v>14.928000000000001</v>
      </c>
      <c r="K32" s="3">
        <v>0.85691869507298546</v>
      </c>
      <c r="L32" s="3">
        <v>2.2912399999999997</v>
      </c>
    </row>
    <row r="33" spans="1:12" x14ac:dyDescent="0.3">
      <c r="A33">
        <v>1989</v>
      </c>
      <c r="B33" s="3">
        <v>79.308400000000006</v>
      </c>
      <c r="C33" s="3">
        <v>544.97774824999999</v>
      </c>
      <c r="D33" s="3">
        <v>-42.449300000000001</v>
      </c>
      <c r="E33" s="3">
        <v>209.7</v>
      </c>
      <c r="F33" s="3">
        <v>22.96</v>
      </c>
      <c r="G33" s="3">
        <v>1085.8007895000001</v>
      </c>
      <c r="H33" s="3">
        <v>49.208300000000001</v>
      </c>
      <c r="I33" s="3"/>
      <c r="J33" s="3">
        <v>17.9011</v>
      </c>
      <c r="K33" s="3">
        <v>0.89051281772305413</v>
      </c>
      <c r="L33" s="3">
        <v>2.48108</v>
      </c>
    </row>
    <row r="34" spans="1:12" x14ac:dyDescent="0.3">
      <c r="A34">
        <v>1990</v>
      </c>
      <c r="B34" s="3">
        <v>107.09739999999999</v>
      </c>
      <c r="C34" s="3">
        <v>734.80182675000003</v>
      </c>
      <c r="D34" s="3">
        <v>-52.965400000000002</v>
      </c>
      <c r="E34" s="3">
        <v>201.8</v>
      </c>
      <c r="F34" s="3">
        <v>31.134399999999999</v>
      </c>
      <c r="G34" s="3">
        <v>1141.9993234999999</v>
      </c>
      <c r="H34" s="3">
        <v>50.299399999999999</v>
      </c>
      <c r="I34" s="3"/>
      <c r="J34" s="3">
        <v>16.8186</v>
      </c>
      <c r="K34" s="3">
        <v>0.92384785022791582</v>
      </c>
      <c r="L34" s="3">
        <v>2.8371300000000002</v>
      </c>
    </row>
    <row r="35" spans="1:12" x14ac:dyDescent="0.3">
      <c r="A35">
        <v>1991</v>
      </c>
      <c r="B35" s="3">
        <v>98.282199999999989</v>
      </c>
      <c r="C35" s="3">
        <v>945.19013274999998</v>
      </c>
      <c r="D35" s="3">
        <v>-75.477999999999994</v>
      </c>
      <c r="E35" s="3">
        <v>176.6</v>
      </c>
      <c r="F35" s="3">
        <v>39.797800000000002</v>
      </c>
      <c r="G35" s="3">
        <v>1190.1317952500001</v>
      </c>
      <c r="H35" s="3">
        <v>29.8721</v>
      </c>
      <c r="I35" s="3"/>
      <c r="J35" s="3">
        <v>18.354500000000002</v>
      </c>
      <c r="K35" s="3">
        <v>0.95509011152807965</v>
      </c>
      <c r="L35" s="3">
        <v>3.01491</v>
      </c>
    </row>
    <row r="36" spans="1:12" x14ac:dyDescent="0.3">
      <c r="A36">
        <v>1992</v>
      </c>
      <c r="B36" s="3">
        <v>41.786599999999993</v>
      </c>
      <c r="C36" s="3">
        <v>1123.9364505000001</v>
      </c>
      <c r="D36" s="3">
        <v>-88.282799999999995</v>
      </c>
      <c r="E36" s="3">
        <v>165.6</v>
      </c>
      <c r="F36" s="3">
        <v>45.505400000000002</v>
      </c>
      <c r="G36" s="3">
        <v>1232.2755810000001</v>
      </c>
      <c r="H36" s="3">
        <v>24.496500000000001</v>
      </c>
      <c r="I36" s="3"/>
      <c r="J36" s="3">
        <v>16.3506</v>
      </c>
      <c r="K36" s="3">
        <v>0.97685573701435857</v>
      </c>
      <c r="L36" s="3">
        <v>3.0928299999999997</v>
      </c>
    </row>
    <row r="37" spans="1:12" x14ac:dyDescent="0.3">
      <c r="A37">
        <v>1993</v>
      </c>
      <c r="B37" s="3">
        <v>40.207141000000007</v>
      </c>
      <c r="C37" s="3">
        <v>1256.19597</v>
      </c>
      <c r="D37" s="3">
        <v>-42.002900000000004</v>
      </c>
      <c r="E37" s="3">
        <v>148.9</v>
      </c>
      <c r="F37" s="3">
        <v>47.192881</v>
      </c>
      <c r="G37" s="3">
        <v>1256.1959704999999</v>
      </c>
      <c r="H37" s="3">
        <v>18.5976</v>
      </c>
      <c r="I37" s="3"/>
      <c r="J37" s="3">
        <v>14.735700000000001</v>
      </c>
      <c r="K37" s="3">
        <v>1</v>
      </c>
      <c r="L37" s="3">
        <v>3.1541000000000001</v>
      </c>
    </row>
    <row r="38" spans="1:12" x14ac:dyDescent="0.3">
      <c r="A38">
        <v>1994</v>
      </c>
      <c r="B38" s="3">
        <v>2.8796139999999966</v>
      </c>
      <c r="C38" s="3">
        <v>1423.3641700000001</v>
      </c>
      <c r="D38" s="3">
        <v>-34.5396</v>
      </c>
      <c r="E38" s="3">
        <v>383.9</v>
      </c>
      <c r="F38" s="3">
        <v>56.935496999999998</v>
      </c>
      <c r="G38" s="3">
        <v>1312.20043025</v>
      </c>
      <c r="H38" s="3">
        <v>16.253299999999999</v>
      </c>
      <c r="I38" s="3"/>
      <c r="J38" s="3">
        <v>16.666599999999999</v>
      </c>
      <c r="K38" s="3">
        <v>1.021354007919909</v>
      </c>
      <c r="L38" s="3">
        <v>3.3751166666666665</v>
      </c>
    </row>
    <row r="39" spans="1:12" x14ac:dyDescent="0.3">
      <c r="A39">
        <v>1995</v>
      </c>
      <c r="B39" s="3">
        <v>-79.308632000000003</v>
      </c>
      <c r="C39" s="3">
        <v>1840.43081925</v>
      </c>
      <c r="D39" s="3">
        <v>-85.802999999999997</v>
      </c>
      <c r="E39" s="3">
        <v>670.1</v>
      </c>
      <c r="F39" s="3">
        <v>66.808632000000003</v>
      </c>
      <c r="G39" s="3">
        <v>1230.6079795000001</v>
      </c>
      <c r="H39" s="3">
        <v>33.542499999999997</v>
      </c>
      <c r="I39" s="3">
        <v>15</v>
      </c>
      <c r="J39" s="3">
        <v>36.226500000000001</v>
      </c>
      <c r="K39" s="3">
        <v>1.0427700645604265</v>
      </c>
      <c r="L39" s="3">
        <v>6.4190083333333332</v>
      </c>
    </row>
    <row r="40" spans="1:12" x14ac:dyDescent="0.3">
      <c r="A40">
        <v>1996</v>
      </c>
      <c r="B40" s="3">
        <v>-10.391071000000011</v>
      </c>
      <c r="C40" s="3">
        <v>2529.9085857499999</v>
      </c>
      <c r="D40" s="3">
        <v>-109.56280000000001</v>
      </c>
      <c r="E40" s="3">
        <v>578</v>
      </c>
      <c r="F40" s="3">
        <v>83.991071000000005</v>
      </c>
      <c r="G40" s="3">
        <v>1293.85910775</v>
      </c>
      <c r="H40" s="3">
        <v>37.141100000000002</v>
      </c>
      <c r="I40" s="3">
        <v>21.061499999999999</v>
      </c>
      <c r="J40" s="3">
        <v>52.259900000000002</v>
      </c>
      <c r="K40" s="3">
        <v>1.0618634126048527</v>
      </c>
      <c r="L40" s="3">
        <v>7.5994416666666673</v>
      </c>
    </row>
    <row r="41" spans="1:12" x14ac:dyDescent="0.3">
      <c r="A41">
        <v>1997</v>
      </c>
      <c r="B41" s="3">
        <v>90.864370999999991</v>
      </c>
      <c r="C41" s="3">
        <v>3179.1203837500002</v>
      </c>
      <c r="D41" s="3">
        <v>-111.43429999999999</v>
      </c>
      <c r="E41" s="3">
        <v>458.6</v>
      </c>
      <c r="F41" s="3">
        <v>108.89128599999999</v>
      </c>
      <c r="G41" s="3">
        <v>1381.5251712500001</v>
      </c>
      <c r="H41" s="3">
        <v>40.964800000000004</v>
      </c>
      <c r="I41" s="3">
        <v>39.786099999999998</v>
      </c>
      <c r="J41" s="3">
        <v>49.436300000000003</v>
      </c>
      <c r="K41" s="3">
        <v>1.0801738287670792</v>
      </c>
      <c r="L41" s="3">
        <v>7.9184583333333336</v>
      </c>
    </row>
    <row r="42" spans="1:12" x14ac:dyDescent="0.3">
      <c r="A42">
        <v>1998</v>
      </c>
      <c r="B42" s="3">
        <v>176.19124600000001</v>
      </c>
      <c r="C42" s="3">
        <v>3848.2183072500002</v>
      </c>
      <c r="D42" s="3">
        <v>-65.666899999999998</v>
      </c>
      <c r="E42" s="3">
        <v>562</v>
      </c>
      <c r="F42" s="3">
        <v>131.52798899999999</v>
      </c>
      <c r="G42" s="3">
        <v>1449.3100597499999</v>
      </c>
      <c r="H42" s="3">
        <v>47.305199999999999</v>
      </c>
      <c r="I42" s="3">
        <v>10.1068</v>
      </c>
      <c r="J42" s="3">
        <v>53.8523</v>
      </c>
      <c r="K42" s="3">
        <v>1.0923315035034049</v>
      </c>
      <c r="L42" s="3">
        <v>9.1356583333333337</v>
      </c>
    </row>
    <row r="43" spans="1:12" x14ac:dyDescent="0.3">
      <c r="A43">
        <v>1999</v>
      </c>
      <c r="B43" s="3">
        <v>294.08175</v>
      </c>
      <c r="C43" s="3">
        <v>4600.4877582500003</v>
      </c>
      <c r="D43" s="3">
        <v>-115.1103</v>
      </c>
      <c r="E43" s="3">
        <v>483.1</v>
      </c>
      <c r="F43" s="3">
        <v>188.71825000000001</v>
      </c>
      <c r="G43" s="3">
        <v>1505.4455405000001</v>
      </c>
      <c r="H43" s="3">
        <v>77.522499999999994</v>
      </c>
      <c r="I43" s="3">
        <v>23.792099999999998</v>
      </c>
      <c r="J43" s="3">
        <v>63.031400000000005</v>
      </c>
      <c r="K43" s="3">
        <v>1.1081025839297531</v>
      </c>
      <c r="L43" s="3">
        <v>9.5605333333333338</v>
      </c>
    </row>
    <row r="44" spans="1:12" x14ac:dyDescent="0.3">
      <c r="A44">
        <v>2000</v>
      </c>
      <c r="B44" s="3">
        <v>566.12013300000001</v>
      </c>
      <c r="C44" s="3">
        <v>5497.7355502500004</v>
      </c>
      <c r="D44" s="3">
        <v>-143.4391</v>
      </c>
      <c r="E44" s="3">
        <v>371.9</v>
      </c>
      <c r="F44" s="3">
        <v>208.943119</v>
      </c>
      <c r="G44" s="3">
        <v>1604.8348195000001</v>
      </c>
      <c r="H44" s="3">
        <v>67.960899999999995</v>
      </c>
      <c r="I44" s="3">
        <v>60.517600000000002</v>
      </c>
      <c r="J44" s="3">
        <v>72.538499999999999</v>
      </c>
      <c r="K44" s="3">
        <v>1.1328743139083803</v>
      </c>
      <c r="L44" s="3">
        <v>9.455566666666666</v>
      </c>
    </row>
    <row r="45" spans="1:12" x14ac:dyDescent="0.3">
      <c r="A45">
        <v>2001</v>
      </c>
      <c r="B45" s="3">
        <v>696.99726800000008</v>
      </c>
      <c r="C45" s="3">
        <v>5811.7763015</v>
      </c>
      <c r="D45" s="3">
        <v>-148.72820000000002</v>
      </c>
      <c r="E45" s="3">
        <v>268.75</v>
      </c>
      <c r="F45" s="3">
        <v>225.58041499999999</v>
      </c>
      <c r="G45" s="3">
        <v>1602.3154824999999</v>
      </c>
      <c r="H45" s="3">
        <v>81.705799999999996</v>
      </c>
      <c r="I45" s="3">
        <v>39.850199999999994</v>
      </c>
      <c r="J45" s="3">
        <v>66.506100000000004</v>
      </c>
      <c r="K45" s="3">
        <v>1.157722976410263</v>
      </c>
      <c r="L45" s="3">
        <v>9.3424583333333331</v>
      </c>
    </row>
    <row r="46" spans="1:12" x14ac:dyDescent="0.3">
      <c r="A46">
        <v>2002</v>
      </c>
      <c r="B46" s="3">
        <v>893.04310299999997</v>
      </c>
      <c r="C46" s="3">
        <v>6267.4737955000001</v>
      </c>
      <c r="D46" s="3">
        <v>-107.9954</v>
      </c>
      <c r="E46" s="3">
        <v>231</v>
      </c>
      <c r="F46" s="3">
        <v>263.93689699999999</v>
      </c>
      <c r="G46" s="3">
        <v>1615.5615775000001</v>
      </c>
      <c r="H46" s="3">
        <v>72.735699999999994</v>
      </c>
      <c r="I46" s="3">
        <v>43.982500000000002</v>
      </c>
      <c r="J46" s="3">
        <v>61.656699999999994</v>
      </c>
      <c r="K46" s="3">
        <v>1.1760352077314487</v>
      </c>
      <c r="L46" s="3">
        <v>9.6559583333333325</v>
      </c>
    </row>
    <row r="47" spans="1:12" x14ac:dyDescent="0.3">
      <c r="A47">
        <v>2003</v>
      </c>
      <c r="B47" s="3">
        <v>1041.8559110000001</v>
      </c>
      <c r="C47" s="3">
        <v>6895.3568459999997</v>
      </c>
      <c r="D47" s="3">
        <v>-143.84979999999999</v>
      </c>
      <c r="E47" s="3">
        <v>173.33</v>
      </c>
      <c r="F47" s="3">
        <v>303.61408899999998</v>
      </c>
      <c r="G47" s="3">
        <v>1637.39635475</v>
      </c>
      <c r="H47" s="3">
        <v>86.708600000000004</v>
      </c>
      <c r="I47" s="3">
        <v>30.411099999999998</v>
      </c>
      <c r="J47" s="3">
        <v>73.743399999999994</v>
      </c>
      <c r="K47" s="3">
        <v>1.1978756724656645</v>
      </c>
      <c r="L47" s="3">
        <v>10.789016666666667</v>
      </c>
    </row>
    <row r="48" spans="1:12" x14ac:dyDescent="0.3">
      <c r="A48">
        <v>2004</v>
      </c>
      <c r="B48" s="3">
        <v>1146.1423279999999</v>
      </c>
      <c r="C48" s="3">
        <v>7713.7962035</v>
      </c>
      <c r="D48" s="3">
        <v>-191.5772</v>
      </c>
      <c r="E48" s="3">
        <v>132.88999999999999</v>
      </c>
      <c r="F48" s="3">
        <v>340.17767199999997</v>
      </c>
      <c r="G48" s="3">
        <v>1705.7983892499999</v>
      </c>
      <c r="H48" s="3">
        <v>85.286500000000004</v>
      </c>
      <c r="I48" s="3">
        <v>44.935300000000005</v>
      </c>
      <c r="J48" s="3">
        <v>76.608500000000006</v>
      </c>
      <c r="K48" s="3">
        <v>1.2301248496667161</v>
      </c>
      <c r="L48" s="3">
        <v>11.285966666666667</v>
      </c>
    </row>
    <row r="49" spans="1:12" x14ac:dyDescent="0.3">
      <c r="A49">
        <v>2005</v>
      </c>
      <c r="B49" s="3">
        <v>1311.8963090000002</v>
      </c>
      <c r="C49" s="3">
        <v>8366.2053281701628</v>
      </c>
      <c r="D49" s="3">
        <v>-201.56399999999999</v>
      </c>
      <c r="E49" s="3">
        <v>-51.39</v>
      </c>
      <c r="F49" s="3">
        <v>380.03369099999998</v>
      </c>
      <c r="G49" s="3">
        <v>1753.5948666346374</v>
      </c>
      <c r="H49" s="3">
        <v>110.66800000000001</v>
      </c>
      <c r="I49" s="3">
        <v>27.455099999999998</v>
      </c>
      <c r="J49" s="3">
        <v>72.063299999999998</v>
      </c>
      <c r="K49" s="3">
        <v>1.268442166040384</v>
      </c>
      <c r="L49" s="3">
        <v>10.897891666666666</v>
      </c>
    </row>
    <row r="50" spans="1:12" x14ac:dyDescent="0.3">
      <c r="A50">
        <v>2006</v>
      </c>
      <c r="B50" s="3">
        <v>1585.1387110000001</v>
      </c>
      <c r="C50" s="3">
        <v>9157.5649027437885</v>
      </c>
      <c r="D50" s="3">
        <v>-260.29349999999999</v>
      </c>
      <c r="E50" s="3">
        <v>-302.2</v>
      </c>
      <c r="F50" s="3">
        <v>449.82128899999998</v>
      </c>
      <c r="G50" s="3">
        <v>1837.9255731051999</v>
      </c>
      <c r="H50" s="3">
        <v>133.17520000000002</v>
      </c>
      <c r="I50" s="3">
        <v>38.600099999999998</v>
      </c>
      <c r="J50" s="3">
        <v>78.2898</v>
      </c>
      <c r="K50" s="3">
        <v>1.3068279165792056</v>
      </c>
      <c r="L50" s="3">
        <v>10.899241666666668</v>
      </c>
    </row>
    <row r="51" spans="1:12" x14ac:dyDescent="0.3">
      <c r="A51">
        <v>2007</v>
      </c>
      <c r="B51" s="3">
        <v>1801.376542</v>
      </c>
      <c r="C51" s="3">
        <v>9762.8637892621427</v>
      </c>
      <c r="D51" s="3">
        <v>-247.00399999999996</v>
      </c>
      <c r="E51" s="3">
        <v>-577.20000000000005</v>
      </c>
      <c r="F51" s="3">
        <v>494.74345799999998</v>
      </c>
      <c r="G51" s="3">
        <v>1898.3978172499699</v>
      </c>
      <c r="H51" s="3">
        <v>138.8288</v>
      </c>
      <c r="I51" s="3">
        <v>28.013000000000002</v>
      </c>
      <c r="J51" s="3">
        <v>72.114199999999997</v>
      </c>
      <c r="K51" s="3">
        <v>1.3419331608516778</v>
      </c>
      <c r="L51" s="3">
        <v>10.928191666666669</v>
      </c>
    </row>
    <row r="52" spans="1:12" x14ac:dyDescent="0.3">
      <c r="A52">
        <v>2008</v>
      </c>
      <c r="B52" s="3">
        <v>2440.5777229999999</v>
      </c>
      <c r="C52" s="3">
        <v>10493.670580716962</v>
      </c>
      <c r="D52" s="3">
        <v>-216.50059999999996</v>
      </c>
      <c r="E52" s="3">
        <v>-921.12</v>
      </c>
      <c r="F52" s="3">
        <v>577.54260199999999</v>
      </c>
      <c r="G52" s="3">
        <v>1924.9808990736462</v>
      </c>
      <c r="H52" s="3">
        <v>129.31280000000001</v>
      </c>
      <c r="I52" s="3">
        <v>30.0426</v>
      </c>
      <c r="J52" s="3">
        <v>67.757199999999997</v>
      </c>
      <c r="K52" s="3">
        <v>1.3680355807790088</v>
      </c>
      <c r="L52" s="3">
        <v>11.129716666666667</v>
      </c>
    </row>
    <row r="53" spans="1:12" x14ac:dyDescent="0.3">
      <c r="A53">
        <v>2009</v>
      </c>
      <c r="B53" s="3">
        <v>2839.4821200000001</v>
      </c>
      <c r="C53" s="3">
        <v>10354.141342468163</v>
      </c>
      <c r="D53" s="3">
        <v>7.6915999999999993</v>
      </c>
      <c r="E53" s="3">
        <v>-41.53</v>
      </c>
      <c r="F53" s="3">
        <v>632.03240600000004</v>
      </c>
      <c r="G53" s="3">
        <v>1834.500273732765</v>
      </c>
      <c r="H53" s="3">
        <v>164.09739999999999</v>
      </c>
      <c r="I53" s="3">
        <v>31.076400000000003</v>
      </c>
      <c r="J53" s="3">
        <v>67.6387</v>
      </c>
      <c r="K53" s="3">
        <v>1.3784646854473566</v>
      </c>
      <c r="L53" s="3">
        <v>13.513475000000005</v>
      </c>
    </row>
    <row r="54" spans="1:12" x14ac:dyDescent="0.3">
      <c r="A54">
        <v>2010</v>
      </c>
      <c r="B54" s="3">
        <v>3464.4568859999999</v>
      </c>
      <c r="C54" s="3">
        <v>11371.389872807675</v>
      </c>
      <c r="D54" s="3">
        <v>113.72499999999999</v>
      </c>
      <c r="E54" s="3">
        <v>-90.28</v>
      </c>
      <c r="F54" s="3">
        <v>693.42321900000002</v>
      </c>
      <c r="G54" s="3">
        <v>1928.2468789818108</v>
      </c>
      <c r="H54" s="3">
        <v>177.4503</v>
      </c>
      <c r="I54" s="3">
        <v>13.720799999999999</v>
      </c>
      <c r="J54" s="3">
        <v>64.5839</v>
      </c>
      <c r="K54" s="3">
        <v>1.3945272139860883</v>
      </c>
      <c r="L54" s="3">
        <v>12.636008333333336</v>
      </c>
    </row>
    <row r="55" spans="1:12" x14ac:dyDescent="0.3">
      <c r="A55">
        <v>2011</v>
      </c>
      <c r="B55" s="3">
        <v>4109.2290600000006</v>
      </c>
      <c r="C55" s="3">
        <v>12456.943273785811</v>
      </c>
      <c r="D55" s="3">
        <v>81.092699999999994</v>
      </c>
      <c r="E55" s="3">
        <v>-415.46</v>
      </c>
      <c r="F55" s="3">
        <v>763.49187900000004</v>
      </c>
      <c r="G55" s="3">
        <v>2006.2370198714705</v>
      </c>
      <c r="H55" s="3">
        <v>194.81950000000001</v>
      </c>
      <c r="I55" s="3">
        <v>15.446099999999999</v>
      </c>
      <c r="J55" s="3">
        <v>63.665699999999994</v>
      </c>
      <c r="K55" s="3">
        <v>1.4236576969967363</v>
      </c>
      <c r="L55" s="3">
        <v>12.423325</v>
      </c>
    </row>
    <row r="56" spans="1:12" x14ac:dyDescent="0.3">
      <c r="A56">
        <v>2012</v>
      </c>
      <c r="B56" s="3">
        <v>4898.0043919999998</v>
      </c>
      <c r="C56" s="3">
        <v>13378.921192210921</v>
      </c>
      <c r="D56" s="3">
        <v>97.486199999999997</v>
      </c>
      <c r="E56" s="3">
        <v>-530.54</v>
      </c>
      <c r="F56" s="3">
        <v>846.01942599999995</v>
      </c>
      <c r="G56" s="3">
        <v>2086.8511116722625</v>
      </c>
      <c r="H56" s="3">
        <v>215.43629999999999</v>
      </c>
      <c r="I56" s="3">
        <v>13.329499999999999</v>
      </c>
      <c r="J56" s="3">
        <v>76.352699999999999</v>
      </c>
      <c r="K56" s="3">
        <v>1.4509612109307013</v>
      </c>
      <c r="L56" s="3">
        <v>13.169458333333333</v>
      </c>
    </row>
    <row r="57" spans="1:12" x14ac:dyDescent="0.3">
      <c r="A57">
        <v>2013</v>
      </c>
      <c r="B57" s="3">
        <v>5241.0948250000001</v>
      </c>
      <c r="C57" s="3">
        <v>13799.395280621018</v>
      </c>
      <c r="D57" s="3">
        <v>60.221399999999996</v>
      </c>
      <c r="E57" s="3">
        <v>-577.70000000000005</v>
      </c>
      <c r="F57" s="3">
        <v>917.87579400000004</v>
      </c>
      <c r="G57" s="3">
        <v>2115.2338966703851</v>
      </c>
      <c r="H57" s="3">
        <v>224.0718</v>
      </c>
      <c r="I57" s="3">
        <v>13.705</v>
      </c>
      <c r="J57" s="3">
        <v>76.774600000000007</v>
      </c>
      <c r="K57" s="3">
        <v>1.476424482802652</v>
      </c>
      <c r="L57" s="3">
        <v>12.771991666666667</v>
      </c>
    </row>
    <row r="58" spans="1:12" x14ac:dyDescent="0.3">
      <c r="A58">
        <v>2014</v>
      </c>
      <c r="B58" s="3">
        <v>6026.387995</v>
      </c>
      <c r="C58" s="3">
        <v>14776.916612154568</v>
      </c>
      <c r="D58" s="3">
        <v>191.8554</v>
      </c>
      <c r="E58" s="3">
        <v>-674.64</v>
      </c>
      <c r="F58" s="3">
        <v>1062.8929350000001</v>
      </c>
      <c r="G58" s="3">
        <v>2163.2512609753949</v>
      </c>
      <c r="H58" s="3">
        <v>248.14439999999999</v>
      </c>
      <c r="I58" s="3">
        <v>11.730600000000001</v>
      </c>
      <c r="J58" s="3">
        <v>86.098799999999997</v>
      </c>
      <c r="K58" s="3">
        <v>1.5043567972454825</v>
      </c>
      <c r="L58" s="3">
        <v>13.305599999999998</v>
      </c>
    </row>
    <row r="59" spans="1:12" x14ac:dyDescent="0.3">
      <c r="A59">
        <v>2015</v>
      </c>
      <c r="B59" s="3">
        <v>5981.0829589999994</v>
      </c>
      <c r="C59" s="3">
        <v>15634.452327691684</v>
      </c>
      <c r="D59" s="3">
        <v>218.5034</v>
      </c>
      <c r="E59" s="3">
        <v>-218.47</v>
      </c>
      <c r="F59" s="3">
        <v>1241.685412</v>
      </c>
      <c r="G59" s="3">
        <v>2220.5710900625018</v>
      </c>
      <c r="H59" s="3">
        <v>283.6302</v>
      </c>
      <c r="I59" s="3">
        <v>10.949299999999999</v>
      </c>
      <c r="J59" s="3">
        <v>113.70780000000001</v>
      </c>
      <c r="K59" s="3">
        <v>1.5204433802835502</v>
      </c>
      <c r="L59" s="3">
        <v>15.868033333333335</v>
      </c>
    </row>
    <row r="60" spans="1:12" x14ac:dyDescent="0.3">
      <c r="A60">
        <v>2016</v>
      </c>
      <c r="B60" s="3">
        <v>6294.3364970000002</v>
      </c>
      <c r="C60" s="3">
        <v>16728.991035048231</v>
      </c>
      <c r="D60" s="3">
        <v>24.987000000000009</v>
      </c>
      <c r="E60" s="3">
        <v>90.7</v>
      </c>
      <c r="F60" s="3">
        <v>1420.2686329999999</v>
      </c>
      <c r="G60" s="3">
        <v>2271.3302657732456</v>
      </c>
      <c r="H60" s="3">
        <v>303.94529999999997</v>
      </c>
      <c r="I60" s="3">
        <v>20.555299999999999</v>
      </c>
      <c r="J60" s="3">
        <v>148.51910000000001</v>
      </c>
      <c r="K60" s="3">
        <v>1.5370699054396582</v>
      </c>
      <c r="L60" s="3">
        <v>18.690833333333334</v>
      </c>
    </row>
    <row r="61" spans="1:12" x14ac:dyDescent="0.3">
      <c r="A61">
        <v>2017</v>
      </c>
      <c r="B61" s="3">
        <v>6682.4788500000004</v>
      </c>
      <c r="C61" s="3">
        <v>18117.393003254911</v>
      </c>
      <c r="D61" s="3">
        <v>-304.76499999999999</v>
      </c>
      <c r="E61" s="3">
        <v>367.83</v>
      </c>
      <c r="F61" s="3">
        <v>1545.934315</v>
      </c>
      <c r="G61" s="3">
        <v>2317.6987834763422</v>
      </c>
      <c r="H61" s="3">
        <v>334.95979999999997</v>
      </c>
      <c r="I61" s="3">
        <v>35.9619</v>
      </c>
      <c r="J61" s="3">
        <v>162.1935</v>
      </c>
      <c r="K61" s="3">
        <v>1.5662861546060329</v>
      </c>
      <c r="L61" s="3">
        <v>18.919724999999996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7950C-D4AD-4B25-88F7-F5DF718C2B7A}">
  <dimension ref="A1:AE59"/>
  <sheetViews>
    <sheetView topLeftCell="B1" zoomScaleNormal="100" workbookViewId="0">
      <pane xSplit="1" topLeftCell="C1" activePane="topRight" state="frozen"/>
      <selection activeCell="B1" sqref="B1"/>
      <selection pane="topRight" activeCell="O19" sqref="O19"/>
    </sheetView>
  </sheetViews>
  <sheetFormatPr defaultRowHeight="14.4" x14ac:dyDescent="0.3"/>
  <cols>
    <col min="1" max="1" width="0" hidden="1" customWidth="1"/>
    <col min="2" max="2" width="5" bestFit="1" customWidth="1"/>
    <col min="3" max="3" width="7" bestFit="1" customWidth="1"/>
    <col min="4" max="4" width="6.6640625" bestFit="1" customWidth="1"/>
    <col min="5" max="5" width="6.5546875" bestFit="1" customWidth="1"/>
    <col min="6" max="6" width="7" bestFit="1" customWidth="1"/>
    <col min="7" max="7" width="4.5546875" bestFit="1" customWidth="1"/>
    <col min="8" max="8" width="7" bestFit="1" customWidth="1"/>
    <col min="9" max="9" width="5.5546875" bestFit="1" customWidth="1"/>
    <col min="10" max="13" width="4.5546875" bestFit="1" customWidth="1"/>
    <col min="14" max="14" width="15.109375" bestFit="1" customWidth="1"/>
    <col min="15" max="15" width="21" bestFit="1" customWidth="1"/>
    <col min="16" max="17" width="7" customWidth="1"/>
    <col min="18" max="18" width="5" customWidth="1"/>
    <col min="19" max="19" width="10.88671875" bestFit="1" customWidth="1"/>
    <col min="20" max="20" width="12.5546875" bestFit="1" customWidth="1"/>
    <col min="21" max="21" width="14" bestFit="1" customWidth="1"/>
    <col min="22" max="22" width="10.77734375" bestFit="1" customWidth="1"/>
    <col min="23" max="23" width="8" bestFit="1" customWidth="1"/>
    <col min="24" max="24" width="12.77734375" bestFit="1" customWidth="1"/>
    <col min="25" max="25" width="18.88671875" bestFit="1" customWidth="1"/>
    <col min="26" max="26" width="17.21875" bestFit="1" customWidth="1"/>
    <col min="27" max="27" width="9.6640625" bestFit="1" customWidth="1"/>
    <col min="28" max="28" width="8" bestFit="1" customWidth="1"/>
  </cols>
  <sheetData>
    <row r="1" spans="1:15" ht="15.6" x14ac:dyDescent="0.35">
      <c r="A1">
        <v>1961</v>
      </c>
      <c r="B1" s="1" t="s">
        <v>0</v>
      </c>
      <c r="C1" s="5" t="s">
        <v>5</v>
      </c>
      <c r="D1" s="1" t="s">
        <v>7</v>
      </c>
      <c r="E1" s="1" t="s">
        <v>9</v>
      </c>
      <c r="F1" s="1" t="s">
        <v>13</v>
      </c>
      <c r="G1" s="1" t="s">
        <v>15</v>
      </c>
      <c r="H1" s="5" t="s">
        <v>16</v>
      </c>
      <c r="I1" s="5" t="s">
        <v>22</v>
      </c>
      <c r="J1" s="5" t="s">
        <v>1</v>
      </c>
      <c r="K1" s="5" t="s">
        <v>17</v>
      </c>
      <c r="L1" s="5" t="s">
        <v>18</v>
      </c>
      <c r="M1" s="5" t="s">
        <v>23</v>
      </c>
      <c r="N1" s="5" t="s">
        <v>19</v>
      </c>
      <c r="O1" s="5" t="s">
        <v>20</v>
      </c>
    </row>
    <row r="2" spans="1:15" x14ac:dyDescent="0.3">
      <c r="A2">
        <v>1962</v>
      </c>
      <c r="B2">
        <v>1960</v>
      </c>
      <c r="E2" s="3">
        <f>Data!E4/Data!L4</f>
        <v>-0.43402823999999995</v>
      </c>
      <c r="F2" s="4">
        <f>Data!F4/Data!C4</f>
        <v>7.8827596013620008E-2</v>
      </c>
      <c r="G2" s="3">
        <f>Data!C4/Data!G4</f>
        <v>7.0171641002058369E-4</v>
      </c>
      <c r="H2" s="4">
        <f>(E2/Data!G4)/Data!K4</f>
        <v>-6.7653924423890866E-3</v>
      </c>
      <c r="I2" s="3">
        <v>1.2500000000000048E-2</v>
      </c>
      <c r="J2" s="3">
        <f>I2*Data!K4/Calculations!G2</f>
        <v>4.3002722763838754</v>
      </c>
      <c r="K2" s="3"/>
      <c r="L2" s="3"/>
      <c r="M2" s="3"/>
      <c r="N2" s="8"/>
      <c r="O2" s="8"/>
    </row>
    <row r="3" spans="1:15" x14ac:dyDescent="0.3">
      <c r="A3">
        <v>1963</v>
      </c>
      <c r="B3">
        <v>1961</v>
      </c>
      <c r="E3" s="3">
        <f>Data!E5/Data!L5</f>
        <v>-0.41987791999999996</v>
      </c>
      <c r="F3" s="4">
        <f>Data!F5/Data!C5</f>
        <v>7.8601891793081524E-2</v>
      </c>
      <c r="G3" s="3">
        <f>Data!C5/Data!G5</f>
        <v>7.296626876641014E-4</v>
      </c>
      <c r="H3" s="4">
        <f>(E3/Data!G5)/Data!K5</f>
        <v>-6.2077507055101257E-3</v>
      </c>
      <c r="I3" s="3">
        <v>1.2500000000000048E-2</v>
      </c>
      <c r="J3" s="3">
        <f>I3*Data!K5/Calculations!G3</f>
        <v>4.1795993853461546</v>
      </c>
      <c r="K3" s="3">
        <f>Data!G5/Data!G4</f>
        <v>1.0431927671878707</v>
      </c>
      <c r="L3" s="3">
        <f t="shared" ref="L3:L34" si="0">G3/G2</f>
        <v>1.0398256008331028</v>
      </c>
      <c r="M3" s="3">
        <f>Data!K5/Data!K4</f>
        <v>1.0106463411576945</v>
      </c>
      <c r="N3" s="3"/>
      <c r="O3" s="3"/>
    </row>
    <row r="4" spans="1:15" x14ac:dyDescent="0.3">
      <c r="A4">
        <v>1964</v>
      </c>
      <c r="B4">
        <v>1962</v>
      </c>
      <c r="C4" s="4">
        <f>Data!B6/Data!C6</f>
        <v>5.5031241846696138E-2</v>
      </c>
      <c r="E4" s="3">
        <f>Data!E6/Data!L6</f>
        <v>-0.43756696</v>
      </c>
      <c r="F4" s="4">
        <f>Data!F6/Data!C6</f>
        <v>8.4364385712221393E-2</v>
      </c>
      <c r="G4" s="3">
        <f>Data!C6/Data!G6</f>
        <v>7.5313351572785616E-4</v>
      </c>
      <c r="H4" s="4">
        <f>(E4/Data!G6)/Data!K6</f>
        <v>-6.1186432588023242E-3</v>
      </c>
      <c r="I4" s="3">
        <v>1.2500000000000048E-2</v>
      </c>
      <c r="J4" s="3">
        <f>I4*Data!K6/Calculations!G4</f>
        <v>4.0986489963768156</v>
      </c>
      <c r="K4" s="3">
        <f>Data!G6/Data!G5</f>
        <v>1.0445872305441819</v>
      </c>
      <c r="L4" s="3">
        <f t="shared" si="0"/>
        <v>1.0321666825788953</v>
      </c>
      <c r="M4" s="3">
        <f>Data!K6/Data!K5</f>
        <v>1.0121757009721655</v>
      </c>
      <c r="N4" s="3"/>
      <c r="O4" s="3"/>
    </row>
    <row r="5" spans="1:15" x14ac:dyDescent="0.3">
      <c r="A5">
        <v>1965</v>
      </c>
      <c r="B5">
        <v>1963</v>
      </c>
      <c r="C5" s="4">
        <f>Data!B7/Data!C7</f>
        <v>5.0282814319379039E-2</v>
      </c>
      <c r="E5" s="3">
        <f>Data!E7/Data!L7</f>
        <v>-0.54322255999999991</v>
      </c>
      <c r="F5" s="4">
        <f>Data!F7/Data!C7</f>
        <v>8.9777480616391847E-2</v>
      </c>
      <c r="G5" s="3">
        <f>Data!C7/Data!G7</f>
        <v>7.7969332913325172E-4</v>
      </c>
      <c r="H5" s="4">
        <f>(E5/Data!G7)/Data!K7</f>
        <v>-6.983234664690907E-3</v>
      </c>
      <c r="I5" s="3">
        <v>1.2500000000000048E-2</v>
      </c>
      <c r="J5" s="3">
        <f>I5*Data!K7/Calculations!G5</f>
        <v>4.0044428024139131</v>
      </c>
      <c r="K5" s="3">
        <f>Data!G7/Data!G6</f>
        <v>1.0754211211675535</v>
      </c>
      <c r="L5" s="3">
        <f t="shared" si="0"/>
        <v>1.0352657435245425</v>
      </c>
      <c r="M5" s="3">
        <f>Data!K7/Data!K6</f>
        <v>1.0114704769565011</v>
      </c>
      <c r="N5" s="3"/>
      <c r="O5" s="3"/>
    </row>
    <row r="6" spans="1:15" x14ac:dyDescent="0.3">
      <c r="A6">
        <v>1966</v>
      </c>
      <c r="B6">
        <v>1964</v>
      </c>
      <c r="C6" s="4">
        <f>Data!B8/Data!C8</f>
        <v>4.7910789279087068E-2</v>
      </c>
      <c r="E6" s="3">
        <f>Data!E8/Data!L8</f>
        <v>1.4400000000000002</v>
      </c>
      <c r="F6" s="4">
        <f>Data!F8/Data!C8</f>
        <v>9.6627451503715114E-2</v>
      </c>
      <c r="G6" s="3">
        <f>Data!C8/Data!G8</f>
        <v>8.2917545473530315E-4</v>
      </c>
      <c r="H6" s="4">
        <f>(E6/Data!G8)/Data!K8</f>
        <v>1.642474105927914E-2</v>
      </c>
      <c r="I6" s="3">
        <v>1.2500000000000049E-2</v>
      </c>
      <c r="J6" s="3">
        <f>I6*Data!K8/Calculations!G6</f>
        <v>3.8229157752043794</v>
      </c>
      <c r="K6" s="3">
        <f>Data!G8/Data!G7</f>
        <v>1.1101139107071434</v>
      </c>
      <c r="L6" s="3">
        <f t="shared" si="0"/>
        <v>1.0634635743992555</v>
      </c>
      <c r="M6" s="3">
        <f>Data!K8/Data!K7</f>
        <v>1.015255274085926</v>
      </c>
      <c r="N6" s="3"/>
      <c r="O6" s="3"/>
    </row>
    <row r="7" spans="1:15" x14ac:dyDescent="0.3">
      <c r="A7">
        <v>1967</v>
      </c>
      <c r="B7">
        <v>1965</v>
      </c>
      <c r="C7" s="4">
        <f>Data!B9/Data!C9</f>
        <v>7.99796717817296E-2</v>
      </c>
      <c r="E7" s="3">
        <f>Data!E9/Data!L9</f>
        <v>1.5644000000000002</v>
      </c>
      <c r="F7" s="4">
        <f>Data!F9/Data!C9</f>
        <v>9.8955199061234025E-2</v>
      </c>
      <c r="G7" s="3">
        <f>Data!C9/Data!G9</f>
        <v>8.508872717345417E-4</v>
      </c>
      <c r="H7" s="4">
        <f>(E7/Data!G9)/Data!K9</f>
        <v>1.6507622887710682E-2</v>
      </c>
      <c r="I7" s="3">
        <v>1.2500000000000048E-2</v>
      </c>
      <c r="J7" s="3">
        <f>I7*Data!K9/Calculations!G7</f>
        <v>3.7936164397320615</v>
      </c>
      <c r="K7" s="3">
        <f>Data!G9/Data!G8</f>
        <v>1.0614878547169659</v>
      </c>
      <c r="L7" s="3">
        <f t="shared" si="0"/>
        <v>1.0261848284042243</v>
      </c>
      <c r="M7" s="3">
        <f>Data!K9/Data!K8</f>
        <v>1.0183200112562685</v>
      </c>
      <c r="N7" s="3"/>
      <c r="O7" s="3"/>
    </row>
    <row r="8" spans="1:15" x14ac:dyDescent="0.3">
      <c r="A8">
        <v>1968</v>
      </c>
      <c r="B8">
        <v>1966</v>
      </c>
      <c r="C8" s="4">
        <f>Data!B10/Data!C10</f>
        <v>7.5919784036593066E-2</v>
      </c>
      <c r="D8" s="4">
        <f>Data!D10/Data!C10</f>
        <v>2E-3</v>
      </c>
      <c r="E8" s="3">
        <f>Data!E10/Data!L10</f>
        <v>1.7670000000000001</v>
      </c>
      <c r="F8" s="4">
        <f>Data!F10/Data!C10</f>
        <v>0.10027907190739553</v>
      </c>
      <c r="G8" s="3">
        <f>Data!C10/Data!G10</f>
        <v>8.912951059083671E-4</v>
      </c>
      <c r="H8" s="4">
        <f>(E8/Data!G10)/Data!K10</f>
        <v>1.7095307360869172E-2</v>
      </c>
      <c r="I8" s="3">
        <v>1.2500000000000048E-2</v>
      </c>
      <c r="J8" s="3">
        <f>I8*Data!K10/Calculations!G8</f>
        <v>3.7230657923331214</v>
      </c>
      <c r="K8" s="3">
        <f>Data!G10/Data!G9</f>
        <v>1.0609613930067472</v>
      </c>
      <c r="L8" s="3">
        <f t="shared" si="0"/>
        <v>1.0474890570303792</v>
      </c>
      <c r="M8" s="3">
        <f>Data!K10/Data!K9</f>
        <v>1.028008692504645</v>
      </c>
      <c r="N8" s="3"/>
      <c r="O8" s="3"/>
    </row>
    <row r="9" spans="1:15" x14ac:dyDescent="0.3">
      <c r="A9">
        <v>1969</v>
      </c>
      <c r="B9">
        <v>1967</v>
      </c>
      <c r="C9" s="4">
        <f>Data!B11/Data!C11</f>
        <v>8.3276995000112444E-2</v>
      </c>
      <c r="D9" s="4">
        <f>Data!D11/Data!C11</f>
        <v>8.0000000000000002E-3</v>
      </c>
      <c r="E9" s="3">
        <f>Data!E11/Data!L11</f>
        <v>2.1641999999999997</v>
      </c>
      <c r="F9" s="4">
        <f>Data!F11/Data!C11</f>
        <v>0.10697524466432444</v>
      </c>
      <c r="G9" s="3">
        <f>Data!C11/Data!G11</f>
        <v>9.2084017900657554E-4</v>
      </c>
      <c r="H9" s="4">
        <f>(E9/Data!G11)/Data!K11</f>
        <v>1.922259393017978E-2</v>
      </c>
      <c r="I9" s="3">
        <v>1.2500000000000048E-2</v>
      </c>
      <c r="J9" s="3">
        <f>I9*Data!K11/Calculations!G9</f>
        <v>3.7081105118630533</v>
      </c>
      <c r="K9" s="3">
        <f>Data!G11/Data!G10</f>
        <v>1.0585492487788501</v>
      </c>
      <c r="L9" s="3">
        <f t="shared" si="0"/>
        <v>1.0331484745090096</v>
      </c>
      <c r="M9" s="3">
        <f>Data!K11/Data!K10</f>
        <v>1.0289983933486595</v>
      </c>
      <c r="N9" s="3"/>
      <c r="O9" s="3"/>
    </row>
    <row r="10" spans="1:15" x14ac:dyDescent="0.3">
      <c r="A10">
        <v>1970</v>
      </c>
      <c r="B10">
        <v>1968</v>
      </c>
      <c r="C10" s="4">
        <f>Data!B12/Data!C12</f>
        <v>8.0942695026551881E-2</v>
      </c>
      <c r="D10" s="4">
        <f>Data!D12/Data!C12</f>
        <v>6.9999999999999993E-3</v>
      </c>
      <c r="E10" s="3">
        <f>Data!E12/Data!L12</f>
        <v>2.4863000000000004</v>
      </c>
      <c r="F10" s="4">
        <f>Data!F12/Data!C12</f>
        <v>0.11185123768083036</v>
      </c>
      <c r="G10" s="3">
        <f>Data!C12/Data!G12</f>
        <v>9.3172737407545044E-4</v>
      </c>
      <c r="H10" s="4">
        <f>(E10/Data!G12)/Data!K12</f>
        <v>1.9357461415091634E-2</v>
      </c>
      <c r="I10" s="3">
        <v>1.2500000000000049E-2</v>
      </c>
      <c r="J10" s="3">
        <f>I10*Data!K12/Calculations!G10</f>
        <v>3.8208331831562767</v>
      </c>
      <c r="K10" s="3">
        <f>Data!G12/Data!G11</f>
        <v>1.0942327881868159</v>
      </c>
      <c r="L10" s="3">
        <f t="shared" si="0"/>
        <v>1.0118231103692936</v>
      </c>
      <c r="M10" s="3">
        <f>Data!K12/Data!K11</f>
        <v>1.0425814719424336</v>
      </c>
      <c r="N10" s="3"/>
      <c r="O10" s="3"/>
    </row>
    <row r="11" spans="1:15" x14ac:dyDescent="0.3">
      <c r="A11">
        <v>1971</v>
      </c>
      <c r="B11">
        <v>1969</v>
      </c>
      <c r="C11" s="4">
        <f>Data!B13/Data!C13</f>
        <v>8.9209191700578477E-2</v>
      </c>
      <c r="D11" s="4">
        <f>Data!D13/Data!C13</f>
        <v>6.9999999999999993E-3</v>
      </c>
      <c r="E11" s="3">
        <f>Data!E13/Data!L13</f>
        <v>3.0579999999999998</v>
      </c>
      <c r="F11" s="4">
        <f>Data!F13/Data!C13</f>
        <v>0.11367025570350124</v>
      </c>
      <c r="G11" s="3">
        <f>Data!C13/Data!G13</f>
        <v>9.9591010402686115E-4</v>
      </c>
      <c r="H11" s="4">
        <f>(E11/Data!G13)/Data!K13</f>
        <v>2.1945215692920909E-2</v>
      </c>
      <c r="I11" s="3">
        <v>1.2500000000000048E-2</v>
      </c>
      <c r="J11" s="3">
        <f>I11*Data!K13/Calculations!G11</f>
        <v>3.7499074978436804</v>
      </c>
      <c r="K11" s="3">
        <f>Data!G13/Data!G12</f>
        <v>1.0341862002602125</v>
      </c>
      <c r="L11" s="3">
        <f t="shared" si="0"/>
        <v>1.0688857403326795</v>
      </c>
      <c r="M11" s="3">
        <f>Data!K13/Data!K12</f>
        <v>1.0490441377240749</v>
      </c>
      <c r="N11" s="3"/>
      <c r="O11" s="3"/>
    </row>
    <row r="12" spans="1:15" x14ac:dyDescent="0.3">
      <c r="A12">
        <v>1972</v>
      </c>
      <c r="B12">
        <v>1970</v>
      </c>
      <c r="C12" s="4">
        <f>Data!B14/Data!C14</f>
        <v>8.8147205951151331E-2</v>
      </c>
      <c r="D12" s="4">
        <f>Data!D14/Data!C14</f>
        <v>1.3000000000000001E-2</v>
      </c>
      <c r="E12" s="3">
        <f>Data!E14/Data!L14</f>
        <v>3.4386999999999999</v>
      </c>
      <c r="F12" s="4">
        <f>Data!F14/Data!C14</f>
        <v>0.11238127337353011</v>
      </c>
      <c r="G12" s="3">
        <f>Data!C14/Data!G14</f>
        <v>1.0443544503477395E-3</v>
      </c>
      <c r="H12" s="4">
        <f>(E12/Data!G14)/Data!K14</f>
        <v>2.2009099880520664E-2</v>
      </c>
      <c r="I12" s="3">
        <v>1.2500000000000048E-2</v>
      </c>
      <c r="J12" s="3">
        <f>I12*Data!K14/Calculations!G12</f>
        <v>3.7646743434534899</v>
      </c>
      <c r="K12" s="3">
        <f>Data!G14/Data!G13</f>
        <v>1.0650248403316536</v>
      </c>
      <c r="L12" s="3">
        <f t="shared" si="0"/>
        <v>1.0486432923262838</v>
      </c>
      <c r="M12" s="3">
        <f>Data!K14/Data!K13</f>
        <v>1.0527727684817489</v>
      </c>
      <c r="N12" s="3"/>
      <c r="O12" s="3"/>
    </row>
    <row r="13" spans="1:15" x14ac:dyDescent="0.3">
      <c r="A13">
        <v>1973</v>
      </c>
      <c r="B13">
        <v>1971</v>
      </c>
      <c r="C13" s="4">
        <f>Data!B15/Data!C15</f>
        <v>9.8338334016591492E-2</v>
      </c>
      <c r="D13" s="4">
        <f>Data!D15/Data!C15</f>
        <v>4.0000000000000001E-3</v>
      </c>
      <c r="E13" s="3">
        <f>Data!E15/Data!L15</f>
        <v>3.4178000000000002</v>
      </c>
      <c r="F13" s="4">
        <f>Data!F15/Data!C15</f>
        <v>0.12434792331337288</v>
      </c>
      <c r="G13" s="3">
        <f>Data!C15/Data!G15</f>
        <v>1.0874949915588477E-3</v>
      </c>
      <c r="H13" s="4">
        <f>(E13/Data!G15)/Data!K15</f>
        <v>2.0065141640779605E-2</v>
      </c>
      <c r="I13" s="3">
        <v>1.2500000000000048E-2</v>
      </c>
      <c r="J13" s="3">
        <f>I13*Data!K15/Calculations!G13</f>
        <v>3.7985704658508253</v>
      </c>
      <c r="K13" s="3">
        <f>Data!G15/Data!G14</f>
        <v>1.0376246768665269</v>
      </c>
      <c r="L13" s="3">
        <f t="shared" si="0"/>
        <v>1.0413083328143464</v>
      </c>
      <c r="M13" s="3">
        <f>Data!K15/Data!K14</f>
        <v>1.0506839949519804</v>
      </c>
      <c r="N13" s="3"/>
      <c r="O13" s="3"/>
    </row>
    <row r="14" spans="1:15" x14ac:dyDescent="0.3">
      <c r="A14">
        <v>1974</v>
      </c>
      <c r="B14">
        <v>1972</v>
      </c>
      <c r="C14" s="4">
        <f>Data!B16/Data!C16</f>
        <v>8.1736748982278687E-2</v>
      </c>
      <c r="D14" s="4">
        <f>Data!D16/Data!C16</f>
        <v>2.1999999999999999E-2</v>
      </c>
      <c r="E14" s="3">
        <f>Data!E16/Data!L16</f>
        <v>3.6486000000000001</v>
      </c>
      <c r="F14" s="4">
        <f>Data!F16/Data!C16</f>
        <v>0.13091970641667486</v>
      </c>
      <c r="G14" s="3">
        <f>Data!C16/Data!G16</f>
        <v>1.1378529835425904E-3</v>
      </c>
      <c r="H14" s="4">
        <f>(E14/Data!G16)/Data!K16</f>
        <v>1.8971389186781741E-2</v>
      </c>
      <c r="I14" s="3">
        <v>1.2500000000000048E-2</v>
      </c>
      <c r="J14" s="3">
        <f>I14*Data!K16/Calculations!G14</f>
        <v>3.7873996294112344</v>
      </c>
      <c r="K14" s="3">
        <f>Data!G16/Data!G15</f>
        <v>1.0822880731021347</v>
      </c>
      <c r="L14" s="3">
        <f t="shared" si="0"/>
        <v>1.0463064127877575</v>
      </c>
      <c r="M14" s="3">
        <f>Data!K16/Data!K15</f>
        <v>1.0432294347751017</v>
      </c>
      <c r="N14" s="3"/>
      <c r="O14" s="3"/>
    </row>
    <row r="15" spans="1:15" x14ac:dyDescent="0.3">
      <c r="A15">
        <v>1975</v>
      </c>
      <c r="B15">
        <v>1973</v>
      </c>
      <c r="C15" s="4">
        <f>Data!B17/Data!C17</f>
        <v>9.5607703822660317E-2</v>
      </c>
      <c r="D15" s="4">
        <f>Data!D17/Data!C17</f>
        <v>3.4999999999999996E-2</v>
      </c>
      <c r="E15" s="3">
        <f>Data!E17/Data!L17</f>
        <v>5.5503999999999998</v>
      </c>
      <c r="F15" s="4">
        <f>Data!F17/Data!C17</f>
        <v>0.13377882875483624</v>
      </c>
      <c r="G15" s="3">
        <f>Data!C17/Data!G17</f>
        <v>1.2758754495631088E-3</v>
      </c>
      <c r="H15" s="4">
        <f>(E15/Data!G17)/Data!K17</f>
        <v>2.5366659220271964E-2</v>
      </c>
      <c r="I15" s="3">
        <v>1.2500000000000048E-2</v>
      </c>
      <c r="J15" s="3">
        <f>I15*Data!K17/Calculations!G15</f>
        <v>3.562771476426104</v>
      </c>
      <c r="K15" s="3">
        <f>Data!G17/Data!G16</f>
        <v>1.0786111986073641</v>
      </c>
      <c r="L15" s="3">
        <f t="shared" si="0"/>
        <v>1.1213007901871466</v>
      </c>
      <c r="M15" s="3">
        <f>Data!K17/Data!K16</f>
        <v>1.0547971861088883</v>
      </c>
      <c r="N15" s="3"/>
      <c r="O15" s="3"/>
    </row>
    <row r="16" spans="1:15" x14ac:dyDescent="0.3">
      <c r="A16">
        <v>1976</v>
      </c>
      <c r="B16">
        <v>1974</v>
      </c>
      <c r="C16" s="4">
        <f>Data!B18/Data!C18</f>
        <v>6.821523455949205E-2</v>
      </c>
      <c r="D16" s="4">
        <f>Data!D18/Data!C18</f>
        <v>3.6999999999999998E-2</v>
      </c>
      <c r="E16" s="3">
        <f>Data!E18/Data!L18</f>
        <v>8.4629999999999992</v>
      </c>
      <c r="F16" s="4">
        <f>Data!F18/Data!C18</f>
        <v>0.13053288240032271</v>
      </c>
      <c r="G16" s="3">
        <f>Data!C18/Data!G18</f>
        <v>1.5840564400312767E-3</v>
      </c>
      <c r="H16" s="4">
        <f>(E16/Data!G18)/Data!K18</f>
        <v>3.354684498579466E-2</v>
      </c>
      <c r="I16" s="3">
        <v>1.2500000000000048E-2</v>
      </c>
      <c r="J16" s="3">
        <f>I16*Data!K18/Calculations!G16</f>
        <v>3.1278557119318711</v>
      </c>
      <c r="K16" s="3">
        <f>Data!G18/Data!G17</f>
        <v>1.0577682723127624</v>
      </c>
      <c r="L16" s="3">
        <f t="shared" si="0"/>
        <v>1.2415447296001318</v>
      </c>
      <c r="M16" s="3">
        <f>Data!K18/Data!K17</f>
        <v>1.0899864893928537</v>
      </c>
      <c r="N16" s="3"/>
      <c r="O16" s="3"/>
    </row>
    <row r="17" spans="1:31" x14ac:dyDescent="0.3">
      <c r="A17">
        <v>1977</v>
      </c>
      <c r="B17">
        <v>1975</v>
      </c>
      <c r="C17" s="4">
        <f>Data!B19/Data!C19</f>
        <v>9.360897987868462E-2</v>
      </c>
      <c r="D17" s="4">
        <f>Data!D19/Data!C19</f>
        <v>5.9999999999999991E-2</v>
      </c>
      <c r="E17" s="3">
        <f>Data!E19/Data!L19</f>
        <v>12.776999999999999</v>
      </c>
      <c r="F17" s="4">
        <f>Data!F19/Data!C19</f>
        <v>0.14135773627081141</v>
      </c>
      <c r="G17" s="3">
        <f>Data!C19/Data!G19</f>
        <v>1.8426349234585374E-3</v>
      </c>
      <c r="H17" s="4">
        <f>(E17/Data!G19)/Data!K19</f>
        <v>4.383555380309679E-2</v>
      </c>
      <c r="I17" s="3">
        <v>1.2500000000000048E-2</v>
      </c>
      <c r="J17" s="3">
        <f>I17*Data!K19/Calculations!G17</f>
        <v>2.9379883932186703</v>
      </c>
      <c r="K17" s="3">
        <f>Data!G19/Data!G18</f>
        <v>1.0574448504894771</v>
      </c>
      <c r="L17" s="3">
        <f t="shared" si="0"/>
        <v>1.1632381756688892</v>
      </c>
      <c r="M17" s="3">
        <f>Data!K19/Data!K18</f>
        <v>1.0926272096334142</v>
      </c>
      <c r="N17" s="3"/>
      <c r="O17" s="3"/>
    </row>
    <row r="18" spans="1:31" x14ac:dyDescent="0.3">
      <c r="A18">
        <v>1978</v>
      </c>
      <c r="B18">
        <v>1976</v>
      </c>
      <c r="C18" s="4">
        <f>Data!B20/Data!C20</f>
        <v>0.10097526705247177</v>
      </c>
      <c r="D18" s="4">
        <f>Data!D20/Data!C20</f>
        <v>4.5999999999999992E-2</v>
      </c>
      <c r="E18" s="3">
        <f>Data!E20/Data!L20</f>
        <v>17.773775129533679</v>
      </c>
      <c r="F18" s="4">
        <f>Data!F20/Data!C20</f>
        <v>0.15271996438948762</v>
      </c>
      <c r="G18" s="3">
        <f>Data!C20/Data!G20</f>
        <v>2.152385565244757E-3</v>
      </c>
      <c r="H18" s="4">
        <f>(E18/Data!G20)/Data!K20</f>
        <v>5.5352592636470827E-2</v>
      </c>
      <c r="I18" s="3">
        <v>1.5370930232558127E-2</v>
      </c>
      <c r="J18" s="3">
        <f>I18*Data!K20/Calculations!G18</f>
        <v>3.263064807739958</v>
      </c>
      <c r="K18" s="3">
        <f>Data!G20/Data!G19</f>
        <v>1.0441744413515277</v>
      </c>
      <c r="L18" s="3">
        <f t="shared" si="0"/>
        <v>1.1681020140467284</v>
      </c>
      <c r="M18" s="3">
        <f>Data!K20/Data!K19</f>
        <v>1.0550335200702277</v>
      </c>
      <c r="N18" s="3"/>
      <c r="O18" s="3"/>
    </row>
    <row r="19" spans="1:31" x14ac:dyDescent="0.3">
      <c r="A19">
        <v>1979</v>
      </c>
      <c r="B19">
        <v>1977</v>
      </c>
      <c r="C19" s="4">
        <f>Data!B21/Data!C21</f>
        <v>0.13576643251203202</v>
      </c>
      <c r="D19" s="4">
        <f>Data!D21/Data!C21</f>
        <v>2.2000000000000002E-2</v>
      </c>
      <c r="E19" s="3">
        <f>Data!E21/Data!L21</f>
        <v>20.929838359201774</v>
      </c>
      <c r="F19" s="4">
        <f>Data!F21/Data!C21</f>
        <v>0.14375557637465339</v>
      </c>
      <c r="G19" s="3">
        <f>Data!C21/Data!G21</f>
        <v>2.8080836790488309E-3</v>
      </c>
      <c r="H19" s="4">
        <f>(E19/Data!G21)/Data!K21</f>
        <v>5.9355934638343461E-2</v>
      </c>
      <c r="I19" s="3">
        <v>2.2549322709163305E-2</v>
      </c>
      <c r="J19" s="3">
        <f>I19*Data!K21/Calculations!G19</f>
        <v>3.8971566731686154</v>
      </c>
      <c r="K19" s="3">
        <f>Data!G21/Data!G20</f>
        <v>1.0339063970727456</v>
      </c>
      <c r="L19" s="3">
        <f t="shared" si="0"/>
        <v>1.304637851318015</v>
      </c>
      <c r="M19" s="3">
        <f>Data!K21/Data!K20</f>
        <v>1.0621327254225503</v>
      </c>
      <c r="N19" s="3">
        <f>(SUM(Data!H21:I21)+Data!B20)/Data!C21</f>
        <v>9.2748764850865875E-2</v>
      </c>
      <c r="O19" s="3">
        <f>(Data!J21+I19*Calculations!E18)/Data!C21</f>
        <v>0.20393715558605241</v>
      </c>
    </row>
    <row r="20" spans="1:31" x14ac:dyDescent="0.3">
      <c r="A20">
        <v>1980</v>
      </c>
      <c r="B20">
        <v>1978</v>
      </c>
      <c r="C20" s="4">
        <f>Data!B22/Data!C22</f>
        <v>0.13199824259735279</v>
      </c>
      <c r="D20" s="4">
        <f>Data!D22/Data!C22</f>
        <v>2.2000000000000006E-2</v>
      </c>
      <c r="E20" s="3">
        <f>Data!E22/Data!L22</f>
        <v>23.963376110866697</v>
      </c>
      <c r="F20" s="4">
        <f>Data!F22/Data!C22</f>
        <v>0.14619076809401294</v>
      </c>
      <c r="G20" s="3">
        <f>Data!C22/Data!G22</f>
        <v>3.2575356542829102E-3</v>
      </c>
      <c r="H20" s="4">
        <f>(E20/Data!G22)/Data!K22</f>
        <v>5.8273366898271978E-2</v>
      </c>
      <c r="I20" s="3">
        <v>2.2729149797570895E-2</v>
      </c>
      <c r="J20" s="3">
        <f>I20*Data!K22/Calculations!G20</f>
        <v>3.6244297075090546</v>
      </c>
      <c r="K20" s="3">
        <f>Data!G22/Data!G21</f>
        <v>1.0895694232690185</v>
      </c>
      <c r="L20" s="3">
        <f t="shared" si="0"/>
        <v>1.1600564750215421</v>
      </c>
      <c r="M20" s="3">
        <f>Data!K22/Data!K21</f>
        <v>1.0703387763349219</v>
      </c>
      <c r="N20" s="3">
        <f>(SUM(Data!H22:I22)+Data!B21)/Data!C22</f>
        <v>0.12315699720599076</v>
      </c>
      <c r="O20" s="3">
        <f>(Data!J22+I20*Calculations!E19)/Data!C22</f>
        <v>0.19497948672035012</v>
      </c>
    </row>
    <row r="21" spans="1:31" x14ac:dyDescent="0.3">
      <c r="A21">
        <v>1981</v>
      </c>
      <c r="B21" s="6">
        <v>1979</v>
      </c>
      <c r="C21" s="4">
        <f>Data!B23/Data!C23</f>
        <v>0.1371601888073464</v>
      </c>
      <c r="D21" s="4">
        <f>Data!D23/Data!C23</f>
        <v>2.7E-2</v>
      </c>
      <c r="E21" s="3">
        <f>Data!E23/Data!L23</f>
        <v>26.66269450549451</v>
      </c>
      <c r="F21" s="4">
        <f>Data!F23/Data!C23</f>
        <v>0.15042708341624311</v>
      </c>
      <c r="G21" s="3">
        <f>Data!C23/Data!G23</f>
        <v>3.8971350340730928E-3</v>
      </c>
      <c r="H21" s="4">
        <f>(E21/Data!G23)/Data!K23</f>
        <v>5.4577442981997112E-2</v>
      </c>
      <c r="I21" s="3">
        <v>2.2745903614457878E-2</v>
      </c>
      <c r="J21" s="3">
        <f>I21*Data!K23/Calculations!G21</f>
        <v>3.2833485212252618</v>
      </c>
      <c r="K21" s="3">
        <f>Data!G23/Data!G22</f>
        <v>1.0969817013836949</v>
      </c>
      <c r="L21" s="3">
        <f t="shared" si="0"/>
        <v>1.1963445523456533</v>
      </c>
      <c r="M21" s="3">
        <f>Data!K23/Data!K22</f>
        <v>1.0829628928609516</v>
      </c>
      <c r="N21" s="3">
        <f>(SUM(Data!H23:I23)+Data!B22)/Data!C23</f>
        <v>0.11715643012088074</v>
      </c>
      <c r="O21" s="3">
        <f>(Data!J23+I21*Calculations!E20)/Data!C23</f>
        <v>0.17237172179792554</v>
      </c>
    </row>
    <row r="22" spans="1:31" x14ac:dyDescent="0.3">
      <c r="A22">
        <v>1982</v>
      </c>
      <c r="B22" s="6">
        <v>1980</v>
      </c>
      <c r="C22" s="4">
        <f>Data!B24/Data!C24</f>
        <v>8.5901421283841567E-2</v>
      </c>
      <c r="D22" s="4">
        <f>Data!D24/Data!C24</f>
        <v>2.8633807094613852E-2</v>
      </c>
      <c r="E22" s="3">
        <f>Data!E24/Data!L24</f>
        <v>30.527692978630615</v>
      </c>
      <c r="F22" s="4">
        <f>Data!F24/Data!C24</f>
        <v>0.15219790432747751</v>
      </c>
      <c r="G22" s="3">
        <f>Data!C24/Data!G24</f>
        <v>4.973816781701332E-3</v>
      </c>
      <c r="H22" s="4">
        <f>(E22/Data!G24)/Data!K24</f>
        <v>5.2467289927327916E-2</v>
      </c>
      <c r="I22" s="3">
        <v>2.292907999999998E-2</v>
      </c>
      <c r="J22" s="3">
        <f>I22*Data!K24/Calculations!G22</f>
        <v>2.8275853853301562</v>
      </c>
      <c r="K22" s="3">
        <f>Data!G24/Data!G23</f>
        <v>1.0923325198406444</v>
      </c>
      <c r="L22" s="3">
        <f t="shared" si="0"/>
        <v>1.2762751965776624</v>
      </c>
      <c r="M22" s="3">
        <f>Data!K24/Data!K23</f>
        <v>1.090334207640933</v>
      </c>
      <c r="N22" s="3">
        <f>(SUM(Data!H24:I24)+Data!B23)/Data!C24</f>
        <v>0.11832904885953305</v>
      </c>
      <c r="O22" s="3">
        <f>(Data!J24+I22*Calculations!E21)/Data!C24</f>
        <v>0.14029740062512064</v>
      </c>
    </row>
    <row r="23" spans="1:31" x14ac:dyDescent="0.3">
      <c r="A23">
        <v>1983</v>
      </c>
      <c r="B23" s="6">
        <v>1981</v>
      </c>
      <c r="C23" s="4">
        <f>Data!B25/Data!C25</f>
        <v>0.11104059932543724</v>
      </c>
      <c r="D23" s="4">
        <f>Data!D25/Data!C25</f>
        <v>7.6109431817268078E-2</v>
      </c>
      <c r="E23" s="3">
        <f>Data!E25/Data!L25</f>
        <v>53.104575163398692</v>
      </c>
      <c r="F23" s="4">
        <f>Data!F25/Data!C25</f>
        <v>0.16111015239823573</v>
      </c>
      <c r="G23" s="3">
        <f>Data!C25/Data!G25</f>
        <v>6.2818047907060841E-3</v>
      </c>
      <c r="H23" s="4">
        <f>(E23/Data!G25)/Data!K25</f>
        <v>7.6829964647580615E-2</v>
      </c>
      <c r="I23" s="3">
        <v>2.4488433734939748E-2</v>
      </c>
      <c r="J23" s="3">
        <f>I23*Data!K25/Calculations!G23</f>
        <v>2.6173342283505461</v>
      </c>
      <c r="K23" s="3">
        <f>Data!G25/Data!G24</f>
        <v>1.0852560666281641</v>
      </c>
      <c r="L23" s="3">
        <f t="shared" si="0"/>
        <v>1.2629747066311006</v>
      </c>
      <c r="M23" s="3">
        <f>Data!K25/Data!K24</f>
        <v>1.0946208855233839</v>
      </c>
      <c r="N23" s="3">
        <f>(SUM(Data!H25:I25)+Data!B24)/Data!C25</f>
        <v>8.8217047646792862E-2</v>
      </c>
      <c r="O23" s="3">
        <f>(Data!J25+I23*Calculations!E22)/Data!C25</f>
        <v>0.13440155388612426</v>
      </c>
    </row>
    <row r="24" spans="1:31" x14ac:dyDescent="0.3">
      <c r="A24">
        <v>1984</v>
      </c>
      <c r="B24" s="6">
        <v>1982</v>
      </c>
      <c r="C24" s="4">
        <f>Data!B26/Data!C26</f>
        <v>0.18215597093005456</v>
      </c>
      <c r="D24" s="4">
        <f>Data!D26/Data!C26</f>
        <v>3.3730452910806272E-2</v>
      </c>
      <c r="E24" s="3">
        <f>Data!E26/Data!L26</f>
        <v>66.941872141024206</v>
      </c>
      <c r="F24" s="4">
        <f>Data!F26/Data!C26</f>
        <v>0.19049254072691674</v>
      </c>
      <c r="G24" s="3">
        <f>Data!C26/Data!G26</f>
        <v>1.0166732397393543E-2</v>
      </c>
      <c r="H24" s="4">
        <f>(E24/Data!G26)/Data!K26</f>
        <v>9.1691421950551036E-2</v>
      </c>
      <c r="I24" s="3">
        <v>5.8010273437500086E-2</v>
      </c>
      <c r="J24" s="3">
        <f>I24*Data!K26/Calculations!G24</f>
        <v>4.0676326449680822</v>
      </c>
      <c r="K24" s="3">
        <f>Data!G26/Data!G25</f>
        <v>0.99479191958136759</v>
      </c>
      <c r="L24" s="3">
        <f t="shared" si="0"/>
        <v>1.6184413136229894</v>
      </c>
      <c r="M24" s="3">
        <f>Data!K26/Data!K25</f>
        <v>1.061782569814443</v>
      </c>
      <c r="N24" s="3">
        <f>(SUM(Data!H26:I26)+Data!B25)/Data!C26</f>
        <v>0.14953962181698566</v>
      </c>
      <c r="O24" s="3">
        <f>(Data!J26+I24*Calculations!E23)/Data!C26</f>
        <v>0.32638544039320511</v>
      </c>
    </row>
    <row r="25" spans="1:31" x14ac:dyDescent="0.3">
      <c r="A25">
        <v>1985</v>
      </c>
      <c r="B25" s="6">
        <v>1983</v>
      </c>
      <c r="C25" s="4">
        <f>Data!B27/Data!C27</f>
        <v>0.19312471997882028</v>
      </c>
      <c r="D25" s="4">
        <f>Data!D27/Data!C27</f>
        <v>-4.6239027378694904E-2</v>
      </c>
      <c r="E25" s="3">
        <f>Data!E27/Data!L27</f>
        <v>59.876255738141175</v>
      </c>
      <c r="F25" s="4">
        <f>Data!F27/Data!C27</f>
        <v>0.16722723889275926</v>
      </c>
      <c r="G25" s="3">
        <f>Data!C27/Data!G27</f>
        <v>1.897453840652924E-2</v>
      </c>
      <c r="H25" s="4">
        <f>(E25/Data!G27)/Data!K27</f>
        <v>8.17733170104777E-2</v>
      </c>
      <c r="I25" s="3">
        <v>0.15031183266932285</v>
      </c>
      <c r="J25" s="3">
        <f>I25*Data!K27/Calculations!G25</f>
        <v>5.8684797599569949</v>
      </c>
      <c r="K25" s="3">
        <f>Data!G27/Data!G26</f>
        <v>0.96513578196375494</v>
      </c>
      <c r="L25" s="3">
        <f t="shared" si="0"/>
        <v>1.8663359735320431</v>
      </c>
      <c r="M25" s="3">
        <f>Data!K27/Data!K26</f>
        <v>1.0391672631222562</v>
      </c>
      <c r="N25" s="3">
        <f>(SUM(Data!H27:I27)+Data!B26)/Data!C27</f>
        <v>0.17881365569325558</v>
      </c>
      <c r="O25" s="3">
        <f>(Data!J27+I25*Calculations!E24)/Data!C27</f>
        <v>0.57960639394959956</v>
      </c>
    </row>
    <row r="26" spans="1:31" x14ac:dyDescent="0.3">
      <c r="A26">
        <v>1986</v>
      </c>
      <c r="B26" s="6">
        <v>1984</v>
      </c>
      <c r="C26" s="4">
        <f>Data!B28/Data!C28</f>
        <v>0.17727241990881729</v>
      </c>
      <c r="D26" s="4">
        <f>Data!D28/Data!C28</f>
        <v>-5.2064939805734997E-2</v>
      </c>
      <c r="E26" s="3">
        <f>Data!E28/Data!L28</f>
        <v>69.088357532250228</v>
      </c>
      <c r="F26" s="4">
        <f>Data!F28/Data!C28</f>
        <v>0.15711658037164869</v>
      </c>
      <c r="G26" s="3">
        <f>Data!C28/Data!G28</f>
        <v>3.0249711419908891E-2</v>
      </c>
      <c r="H26" s="4">
        <f>(E26/Data!G28)/Data!K28</f>
        <v>8.8065037562522583E-2</v>
      </c>
      <c r="I26" s="3">
        <v>0.18493605577689243</v>
      </c>
      <c r="J26" s="3">
        <f>I26*Data!K28/Calculations!G26</f>
        <v>4.6924146499086499</v>
      </c>
      <c r="K26" s="3">
        <f>Data!G28/Data!G27</f>
        <v>1.0341081413532645</v>
      </c>
      <c r="L26" s="3">
        <f t="shared" si="0"/>
        <v>1.5942264719072061</v>
      </c>
      <c r="M26" s="3">
        <f>Data!K28/Data!K27</f>
        <v>1.0360777951582976</v>
      </c>
      <c r="N26" s="3">
        <f>(SUM(Data!H28:I28)+Data!B27)/Data!C28</f>
        <v>0.19786488305598557</v>
      </c>
      <c r="O26" s="3">
        <f>(Data!J28+I26*Calculations!E25)/Data!C28</f>
        <v>0.39572907304153798</v>
      </c>
    </row>
    <row r="27" spans="1:31" x14ac:dyDescent="0.3">
      <c r="A27">
        <v>1987</v>
      </c>
      <c r="B27" s="6">
        <v>1985</v>
      </c>
      <c r="C27" s="4">
        <f>Data!B29/Data!C29</f>
        <v>0.16485894749804814</v>
      </c>
      <c r="D27" s="4">
        <f>Data!D29/Data!C29</f>
        <v>-3.4937814200058044E-2</v>
      </c>
      <c r="E27" s="3">
        <f>Data!E29/Data!L29</f>
        <v>85.423772033277018</v>
      </c>
      <c r="F27" s="4">
        <f>Data!F29/Data!C29</f>
        <v>0.11454985092906829</v>
      </c>
      <c r="G27" s="3">
        <f>Data!C29/Data!G29</f>
        <v>4.8015784999594281E-2</v>
      </c>
      <c r="H27" s="4">
        <f>(E27/Data!G29)/Data!K29</f>
        <v>0.10328972491871453</v>
      </c>
      <c r="I27" s="3">
        <v>0.31028244979919689</v>
      </c>
      <c r="J27" s="3">
        <f>I27*Data!K29/Calculations!G27</f>
        <v>5.1167110273508349</v>
      </c>
      <c r="K27" s="3">
        <f>Data!G29/Data!G28</f>
        <v>1.0218769311647022</v>
      </c>
      <c r="L27" s="3">
        <f t="shared" si="0"/>
        <v>1.5873138203887995</v>
      </c>
      <c r="M27" s="3">
        <f>Data!K29/Data!K28</f>
        <v>1.0316245892033373</v>
      </c>
      <c r="N27" s="3">
        <f>(SUM(Data!H29:I29)+Data!B28)/Data!C29</f>
        <v>0.18600866757680715</v>
      </c>
      <c r="O27" s="3">
        <f>(Data!J29+I27*Calculations!E26)/Data!C29</f>
        <v>0.46146956134578099</v>
      </c>
    </row>
    <row r="28" spans="1:31" x14ac:dyDescent="0.3">
      <c r="A28">
        <v>1988</v>
      </c>
      <c r="B28">
        <v>1986</v>
      </c>
      <c r="C28" s="4">
        <f>Data!B30/Data!C30</f>
        <v>0.23252457984486427</v>
      </c>
      <c r="D28" s="4">
        <f>Data!D30/Data!C30</f>
        <v>-2.8988887925008738E-2</v>
      </c>
      <c r="E28" s="3">
        <f>Data!E30/Data!L30</f>
        <v>110.09519627370105</v>
      </c>
      <c r="F28" s="4">
        <f>Data!F30/Data!C30</f>
        <v>0.10368723760898757</v>
      </c>
      <c r="G28" s="3">
        <f>Data!C30/Data!G30</f>
        <v>8.1315153847763735E-2</v>
      </c>
      <c r="H28" s="4">
        <f>(E28/Data!G30)/Data!K30</f>
        <v>0.13463851353688244</v>
      </c>
      <c r="I28" s="3">
        <v>0.63533629032258065</v>
      </c>
      <c r="J28" s="3">
        <f>I28*Data!K30/Calculations!G28</f>
        <v>6.3111607001884398</v>
      </c>
      <c r="K28" s="3">
        <f>Data!G30/Data!G29</f>
        <v>0.96921044624736918</v>
      </c>
      <c r="L28" s="3">
        <f t="shared" si="0"/>
        <v>1.6935087877549191</v>
      </c>
      <c r="M28" s="3">
        <f>Data!K30/Data!K29</f>
        <v>1.020139001770366</v>
      </c>
      <c r="N28" s="3">
        <f>(SUM(Data!H30:I30)+Data!B29)/Data!C30</f>
        <v>0.21873533009266324</v>
      </c>
      <c r="O28" s="3">
        <f>(Data!J30+I28*Calculations!E27)/Data!C30</f>
        <v>0.70366868789116221</v>
      </c>
    </row>
    <row r="29" spans="1:31" ht="14.4" customHeight="1" x14ac:dyDescent="0.3">
      <c r="A29">
        <v>1989</v>
      </c>
      <c r="B29">
        <v>1987</v>
      </c>
      <c r="C29" s="4">
        <f>Data!B31/Data!C31</f>
        <v>0.22121253640210789</v>
      </c>
      <c r="D29" s="4">
        <f>Data!D31/Data!C31</f>
        <v>-5.3671512450186067E-2</v>
      </c>
      <c r="E29" s="3">
        <f>Data!E31/Data!L31</f>
        <v>120.01253543396817</v>
      </c>
      <c r="F29" s="4">
        <f>Data!F31/Data!C31</f>
        <v>7.2559029925279961E-2</v>
      </c>
      <c r="G29" s="3">
        <f>Data!C31/Data!G31</f>
        <v>0.1974628652009057</v>
      </c>
      <c r="H29" s="4">
        <f>(E29/Data!G31)/Data!K31</f>
        <v>0.1408002869657824</v>
      </c>
      <c r="I29" s="3">
        <v>1.3979778225806461</v>
      </c>
      <c r="J29" s="3">
        <f>I29*Data!K31/Calculations!G29</f>
        <v>5.8600207578571002</v>
      </c>
      <c r="K29" s="3">
        <f>Data!G31/Data!G30</f>
        <v>1.0172243931164819</v>
      </c>
      <c r="L29" s="3">
        <f t="shared" si="0"/>
        <v>2.4283648970349474</v>
      </c>
      <c r="M29" s="3">
        <f>Data!K31/Data!K30</f>
        <v>1.0247247909026782</v>
      </c>
      <c r="N29" s="3">
        <f>(SUM(Data!H31:I31)+Data!B30)/Data!C31</f>
        <v>0.24133541928618571</v>
      </c>
      <c r="O29" s="3">
        <f>(Data!J31+I29*Calculations!E28)/Data!C31</f>
        <v>0.79842838191290366</v>
      </c>
    </row>
    <row r="30" spans="1:31" x14ac:dyDescent="0.3">
      <c r="A30">
        <v>1990</v>
      </c>
      <c r="B30">
        <v>1988</v>
      </c>
      <c r="C30" s="4">
        <f>Data!B32/Data!C32</f>
        <v>0.15367645307869707</v>
      </c>
      <c r="D30" s="4">
        <f>Data!D32/Data!C32</f>
        <v>-7.5961696973303197E-2</v>
      </c>
      <c r="E30" s="3">
        <f>Data!E32/Data!L32</f>
        <v>82.269862607147232</v>
      </c>
      <c r="F30" s="4">
        <f>Data!F32/Data!C32</f>
        <v>5.0265827605620782E-2</v>
      </c>
      <c r="G30" s="3">
        <f>Data!C32/Data!G32</f>
        <v>0.3958089109309586</v>
      </c>
      <c r="H30" s="4">
        <f>(E30/Data!G32)/Data!K32</f>
        <v>9.2050195329959963E-2</v>
      </c>
      <c r="I30" s="3">
        <v>2.2870705645161298</v>
      </c>
      <c r="J30" s="3">
        <f>I30*Data!K32/Calculations!G30</f>
        <v>4.9514638745130579</v>
      </c>
      <c r="K30" s="3">
        <f>Data!G32/Data!G31</f>
        <v>1.0128326099740488</v>
      </c>
      <c r="L30" s="3">
        <f t="shared" si="0"/>
        <v>2.0044726411127916</v>
      </c>
      <c r="M30" s="3">
        <f>Data!K32/Data!K31</f>
        <v>1.035274008617082</v>
      </c>
      <c r="N30" s="3">
        <f>(SUM(Data!H32:I32)+Data!B31)/Data!C32</f>
        <v>0.23494843916263899</v>
      </c>
      <c r="O30" s="3">
        <f>(Data!J32+I30*Calculations!E29)/Data!C32</f>
        <v>0.70104230838644943</v>
      </c>
    </row>
    <row r="31" spans="1:31" ht="16.8" customHeight="1" x14ac:dyDescent="0.3">
      <c r="A31">
        <v>1991</v>
      </c>
      <c r="B31">
        <v>1989</v>
      </c>
      <c r="C31" s="4">
        <f>Data!B33/Data!C33</f>
        <v>0.14552594166398611</v>
      </c>
      <c r="D31" s="4">
        <f>Data!D33/Data!C33</f>
        <v>-7.789180408981955E-2</v>
      </c>
      <c r="E31" s="3">
        <f>Data!E33/Data!L33</f>
        <v>84.519644670869141</v>
      </c>
      <c r="F31" s="4">
        <f>Data!F33/Data!C33</f>
        <v>4.2130160495043666E-2</v>
      </c>
      <c r="G31" s="3">
        <f>Data!C33/Data!G33</f>
        <v>0.50191319947460766</v>
      </c>
      <c r="H31" s="4">
        <f>(E31/Data!G33)/Data!K33</f>
        <v>8.7411250755756509E-2</v>
      </c>
      <c r="I31" s="3">
        <v>2.4816270161290328</v>
      </c>
      <c r="J31" s="3">
        <f>I31*Data!K33/Calculations!G31</f>
        <v>4.4029937227871665</v>
      </c>
      <c r="K31" s="3">
        <f>Data!G33/Data!G32</f>
        <v>1.0410550933059426</v>
      </c>
      <c r="L31" s="3">
        <f t="shared" si="0"/>
        <v>1.2680694790172546</v>
      </c>
      <c r="M31" s="3">
        <f>Data!K33/Data!K32</f>
        <v>1.0392033956584497</v>
      </c>
      <c r="N31" s="3">
        <f>(SUM(Data!H33:I33)+Data!B32)/Data!C33</f>
        <v>0.20670421932222441</v>
      </c>
      <c r="O31" s="3">
        <f>(Data!J33+I31*Calculations!E30)/Data!C33</f>
        <v>0.40747390948015705</v>
      </c>
    </row>
    <row r="32" spans="1:31" x14ac:dyDescent="0.3">
      <c r="A32">
        <v>1992</v>
      </c>
      <c r="B32">
        <v>1990</v>
      </c>
      <c r="C32" s="4">
        <f>Data!B34/Data!C34</f>
        <v>0.14575004593236743</v>
      </c>
      <c r="D32" s="4">
        <f>Data!D34/Data!C34</f>
        <v>-7.2081203491646054E-2</v>
      </c>
      <c r="E32" s="3">
        <f>Data!E34/Data!L34</f>
        <v>71.128217600180463</v>
      </c>
      <c r="F32" s="4">
        <f>Data!F34/Data!C34</f>
        <v>4.2371152148200614E-2</v>
      </c>
      <c r="G32" s="3">
        <f>Data!C34/Data!G34</f>
        <v>0.64343455519568882</v>
      </c>
      <c r="H32" s="4">
        <f>(E32/Data!G34)/Data!K34</f>
        <v>6.7417963042463974E-2</v>
      </c>
      <c r="I32" s="3">
        <v>2.8384701612903229</v>
      </c>
      <c r="J32" s="3">
        <f>I32*Data!K34/Calculations!G32</f>
        <v>4.0754953790857895</v>
      </c>
      <c r="K32" s="3">
        <f>Data!G34/Data!G33</f>
        <v>1.0517576838619529</v>
      </c>
      <c r="L32" s="3">
        <f t="shared" si="0"/>
        <v>1.2819638054333355</v>
      </c>
      <c r="M32" s="3">
        <f>Data!K34/Data!K33</f>
        <v>1.0374335235174894</v>
      </c>
      <c r="N32" s="3">
        <f>(SUM(Data!H34:I34)+Data!B33)/Data!C34</f>
        <v>0.17638470031198789</v>
      </c>
      <c r="O32" s="3">
        <f>(Data!J34+I32*Calculations!E31)/Data!C34</f>
        <v>0.34938003703203596</v>
      </c>
      <c r="AC32" s="2"/>
      <c r="AD32" s="2"/>
      <c r="AE32" s="2"/>
    </row>
    <row r="33" spans="1:31" x14ac:dyDescent="0.3">
      <c r="A33">
        <v>1993</v>
      </c>
      <c r="B33">
        <v>1991</v>
      </c>
      <c r="C33" s="4">
        <f>Data!B35/Data!C35</f>
        <v>0.10398140712075687</v>
      </c>
      <c r="D33" s="4">
        <f>Data!D35/Data!C35</f>
        <v>-7.9854832784171381E-2</v>
      </c>
      <c r="E33" s="3">
        <f>Data!E35/Data!L35</f>
        <v>58.575546202042517</v>
      </c>
      <c r="F33" s="4">
        <f>Data!F35/Data!C35</f>
        <v>4.2105602482549832E-2</v>
      </c>
      <c r="G33" s="3">
        <f>Data!C35/Data!G35</f>
        <v>0.79418946416052394</v>
      </c>
      <c r="H33" s="4">
        <f>(E33/Data!G35)/Data!K35</f>
        <v>5.1531993160840728E-2</v>
      </c>
      <c r="I33" s="3">
        <v>3.0157377510040155</v>
      </c>
      <c r="J33" s="3">
        <f>I33*Data!K35/Calculations!G33</f>
        <v>3.6267181005610647</v>
      </c>
      <c r="K33" s="3">
        <f>Data!G35/Data!G34</f>
        <v>1.0421475483912579</v>
      </c>
      <c r="L33" s="3">
        <f t="shared" si="0"/>
        <v>1.2342971911401086</v>
      </c>
      <c r="M33" s="3">
        <f>Data!K35/Data!K34</f>
        <v>1.0338175396440619</v>
      </c>
      <c r="N33" s="3">
        <f>(SUM(Data!H35:I35)+Data!B34)/Data!C35</f>
        <v>0.14491211371567292</v>
      </c>
      <c r="O33" s="3">
        <f>(Data!J35+I33*Calculations!E32)/Data!C35</f>
        <v>0.24636159742907821</v>
      </c>
      <c r="AC33" s="2"/>
      <c r="AD33" s="2"/>
      <c r="AE33" s="2"/>
    </row>
    <row r="34" spans="1:31" x14ac:dyDescent="0.3">
      <c r="A34">
        <v>1994</v>
      </c>
      <c r="B34">
        <v>1992</v>
      </c>
      <c r="C34" s="4">
        <f>Data!B36/Data!C36</f>
        <v>3.7178792432090435E-2</v>
      </c>
      <c r="D34" s="4">
        <f>Data!D36/Data!C36</f>
        <v>-7.8547857363933757E-2</v>
      </c>
      <c r="E34" s="3">
        <f>Data!E36/Data!L36</f>
        <v>53.543195067300822</v>
      </c>
      <c r="F34" s="4">
        <f>Data!F36/Data!C36</f>
        <v>4.0487520428540452E-2</v>
      </c>
      <c r="G34" s="3">
        <f>Data!C36/Data!G36</f>
        <v>0.91208206007613812</v>
      </c>
      <c r="H34" s="4">
        <f>(E34/Data!G36)/Data!K36</f>
        <v>4.4480126040918264E-2</v>
      </c>
      <c r="I34" s="3">
        <v>3.0953604000000006</v>
      </c>
      <c r="J34" s="3">
        <f>I34*Data!K36/Calculations!G34</f>
        <v>3.315184781306463</v>
      </c>
      <c r="K34" s="3">
        <f>Data!G36/Data!G35</f>
        <v>1.035411024155646</v>
      </c>
      <c r="L34" s="3">
        <f t="shared" si="0"/>
        <v>1.1484439182786557</v>
      </c>
      <c r="M34" s="3">
        <f>Data!K36/Data!K35</f>
        <v>1.0227890805522584</v>
      </c>
      <c r="N34" s="3">
        <f>(SUM(Data!H36:I36)+Data!B35)/Data!C36</f>
        <v>0.10923989514298608</v>
      </c>
      <c r="O34" s="3">
        <f>(Data!J36+I34*Calculations!E33)/Data!C36</f>
        <v>0.17586672808257037</v>
      </c>
      <c r="AC34" s="2"/>
      <c r="AD34" s="2"/>
      <c r="AE34" s="2"/>
    </row>
    <row r="35" spans="1:31" x14ac:dyDescent="0.3">
      <c r="A35">
        <v>1995</v>
      </c>
      <c r="B35">
        <v>1993</v>
      </c>
      <c r="C35" s="4">
        <f>Data!B37/Data!C37</f>
        <v>3.2007060968361492E-2</v>
      </c>
      <c r="D35" s="4">
        <f>Data!D37/Data!C37</f>
        <v>-3.3436582351080144E-2</v>
      </c>
      <c r="E35" s="3">
        <f>Data!E37/Data!L37</f>
        <v>47.208395421831902</v>
      </c>
      <c r="F35" s="4">
        <f>Data!F37/Data!C37</f>
        <v>3.7568088202034271E-2</v>
      </c>
      <c r="G35" s="3">
        <f>Data!C37/Data!G37</f>
        <v>0.99999999960197294</v>
      </c>
      <c r="H35" s="4">
        <f>(E35/Data!G37)/Data!K37</f>
        <v>3.7580438506773499E-2</v>
      </c>
      <c r="I35" s="3">
        <v>3.1151537848605559</v>
      </c>
      <c r="J35" s="3">
        <f>I35*Data!K37/Calculations!G35</f>
        <v>3.1151537861004712</v>
      </c>
      <c r="K35" s="3">
        <f>Data!G37/Data!G36</f>
        <v>1.0194115584767072</v>
      </c>
      <c r="L35" s="3">
        <f t="shared" ref="L35:L59" si="1">G35/G34</f>
        <v>1.0963925762540441</v>
      </c>
      <c r="M35" s="3">
        <f>Data!K37/Data!K36</f>
        <v>1.0236926110055709</v>
      </c>
      <c r="N35" s="3">
        <f>(SUM(Data!H37:I37)+Data!B36)/Data!C37</f>
        <v>4.8069092277059279E-2</v>
      </c>
      <c r="O35" s="3">
        <f>(Data!J37+I35*Calculations!E34)/Data!C37</f>
        <v>0.14450849318313705</v>
      </c>
      <c r="AC35" s="2"/>
      <c r="AD35" s="2"/>
      <c r="AE35" s="2"/>
    </row>
    <row r="36" spans="1:31" x14ac:dyDescent="0.3">
      <c r="A36">
        <v>1996</v>
      </c>
      <c r="B36">
        <v>1994</v>
      </c>
      <c r="C36" s="4">
        <f>Data!B38/Data!C38</f>
        <v>2.0231041786024418E-3</v>
      </c>
      <c r="D36" s="4">
        <f>Data!D38/Data!C38</f>
        <v>-2.4266172163094422E-2</v>
      </c>
      <c r="E36" s="3">
        <f>Data!E38/Data!L38</f>
        <v>113.74421624931483</v>
      </c>
      <c r="F36" s="4">
        <f>Data!F38/Data!C38</f>
        <v>4.000065352214114E-2</v>
      </c>
      <c r="G36" s="3">
        <f>Data!C38/Data!G38</f>
        <v>1.0847155184431858</v>
      </c>
      <c r="H36" s="4">
        <f>(E36/Data!G38)/Data!K38</f>
        <v>8.4869735616533146E-2</v>
      </c>
      <c r="I36" s="3">
        <v>3.388990799999998</v>
      </c>
      <c r="J36" s="3">
        <f>I36*Data!K38/Calculations!G36</f>
        <v>3.1910296087139391</v>
      </c>
      <c r="K36" s="3">
        <f>Data!G38/Data!G37</f>
        <v>1.0445825819101369</v>
      </c>
      <c r="L36" s="3">
        <f t="shared" si="1"/>
        <v>1.084715518874932</v>
      </c>
      <c r="M36" s="3">
        <f>Data!K38/Data!K37</f>
        <v>1.021354007919909</v>
      </c>
      <c r="N36" s="3">
        <f>(SUM(Data!H38:I38)+Data!B37)/Data!C38</f>
        <v>3.9666897755336925E-2</v>
      </c>
      <c r="O36" s="3">
        <f>(Data!J38+I36*Calculations!E35)/Data!C38</f>
        <v>0.12411118776957152</v>
      </c>
      <c r="AC36" s="2"/>
      <c r="AD36" s="2"/>
      <c r="AE36" s="2"/>
    </row>
    <row r="37" spans="1:31" ht="16.8" customHeight="1" x14ac:dyDescent="0.3">
      <c r="A37">
        <v>1997</v>
      </c>
      <c r="B37">
        <v>1995</v>
      </c>
      <c r="C37" s="4">
        <f>Data!B39/Data!C39</f>
        <v>-4.3092427691641962E-2</v>
      </c>
      <c r="D37" s="4">
        <f>Data!D39/Data!C39</f>
        <v>-4.6621149299687262E-2</v>
      </c>
      <c r="E37" s="3">
        <f>Data!E39/Data!L39</f>
        <v>104.39307213860916</v>
      </c>
      <c r="F37" s="4">
        <f>Data!F39/Data!C39</f>
        <v>3.6300539689519767E-2</v>
      </c>
      <c r="G37" s="3">
        <f>Data!C39/Data!G39</f>
        <v>1.4955459820744645</v>
      </c>
      <c r="H37" s="4">
        <f>(E37/Data!G39)/Data!K39</f>
        <v>8.1351093785871478E-2</v>
      </c>
      <c r="I37" s="3">
        <v>6.4268419999999997</v>
      </c>
      <c r="J37" s="3">
        <f>I37*Data!K39/Calculations!G37</f>
        <v>4.4811182856201723</v>
      </c>
      <c r="K37" s="3">
        <f>Data!G39/Data!G38</f>
        <v>0.93782013107978102</v>
      </c>
      <c r="L37" s="3">
        <f t="shared" si="1"/>
        <v>1.3787448936112892</v>
      </c>
      <c r="M37" s="3">
        <f>Data!K39/Data!K38</f>
        <v>1.0209682994088733</v>
      </c>
      <c r="N37" s="3">
        <f>(SUM(Data!H39:I39)+Data!B38)/Data!C39</f>
        <v>2.7940259129628782E-2</v>
      </c>
      <c r="O37" s="3">
        <f>(Data!J39+I37*Calculations!E36)/Data!C39</f>
        <v>0.41688206816751772</v>
      </c>
      <c r="AC37" s="2"/>
      <c r="AD37" s="2"/>
      <c r="AE37" s="2"/>
    </row>
    <row r="38" spans="1:31" x14ac:dyDescent="0.3">
      <c r="A38">
        <v>1998</v>
      </c>
      <c r="B38">
        <v>1996</v>
      </c>
      <c r="C38" s="4">
        <f>Data!B40/Data!C40</f>
        <v>-4.1072910928596036E-3</v>
      </c>
      <c r="D38" s="4">
        <f>Data!D40/Data!C40</f>
        <v>-4.3307019319640656E-2</v>
      </c>
      <c r="E38" s="3">
        <f>Data!E40/Data!L40</f>
        <v>76.058219189348335</v>
      </c>
      <c r="F38" s="4">
        <f>Data!F40/Data!C40</f>
        <v>3.3199251337810917E-2</v>
      </c>
      <c r="G38" s="3">
        <f>Data!C40/Data!G40</f>
        <v>1.9553199962780103</v>
      </c>
      <c r="H38" s="4">
        <f>(E38/Data!G40)/Data!K40</f>
        <v>5.5359289599095578E-2</v>
      </c>
      <c r="I38" s="3">
        <v>7.5992051587301575</v>
      </c>
      <c r="J38" s="3">
        <f>I38*Data!K40/Calculations!G38</f>
        <v>4.1268528620858529</v>
      </c>
      <c r="K38" s="3">
        <f>Data!G40/Data!G39</f>
        <v>1.0513982757333487</v>
      </c>
      <c r="L38" s="3">
        <f t="shared" si="1"/>
        <v>1.3074288719399958</v>
      </c>
      <c r="M38" s="3">
        <f>Data!K40/Data!K39</f>
        <v>1.0183102188040609</v>
      </c>
      <c r="N38" s="3">
        <f>(SUM(Data!H40:I40)+Data!B39)/Data!C40</f>
        <v>-8.3426065743569325E-3</v>
      </c>
      <c r="O38" s="3">
        <f>(Data!J40+I38*Calculations!E37)/Data!C40</f>
        <v>0.33422720373935483</v>
      </c>
      <c r="AC38" s="2"/>
      <c r="AD38" s="2"/>
      <c r="AE38" s="2"/>
    </row>
    <row r="39" spans="1:31" x14ac:dyDescent="0.3">
      <c r="A39">
        <v>1999</v>
      </c>
      <c r="B39">
        <v>1997</v>
      </c>
      <c r="C39" s="4">
        <f>Data!B41/Data!C41</f>
        <v>2.8581607498870162E-2</v>
      </c>
      <c r="D39" s="4">
        <f>Data!D41/Data!C41</f>
        <v>-3.5051928379181183E-2</v>
      </c>
      <c r="E39" s="3">
        <f>Data!E41/Data!L41</f>
        <v>57.915313902643085</v>
      </c>
      <c r="F39" s="4">
        <f>Data!F41/Data!C41</f>
        <v>3.425201717953031E-2</v>
      </c>
      <c r="G39" s="3">
        <f>Data!C41/Data!G41</f>
        <v>2.301167180959534</v>
      </c>
      <c r="H39" s="4">
        <f>(E39/Data!G41)/Data!K41</f>
        <v>3.8809760420896067E-2</v>
      </c>
      <c r="I39" s="3">
        <v>7.9167040160642603</v>
      </c>
      <c r="J39" s="3">
        <f>I39*Data!K41/Calculations!G39</f>
        <v>3.716121348767933</v>
      </c>
      <c r="K39" s="3">
        <f>Data!G41/Data!G40</f>
        <v>1.0677554943771659</v>
      </c>
      <c r="L39" s="3">
        <f t="shared" si="1"/>
        <v>1.1768749797167986</v>
      </c>
      <c r="M39" s="3">
        <f>Data!K41/Data!K40</f>
        <v>1.0172436642461475</v>
      </c>
      <c r="N39" s="3">
        <f>(SUM(Data!H41:I41)+Data!B40)/Data!C41</f>
        <v>2.2131854257436308E-2</v>
      </c>
      <c r="O39" s="3">
        <f>(Data!J41+I39*Calculations!E38)/Data!C41</f>
        <v>0.20495188311882676</v>
      </c>
      <c r="AC39" s="2"/>
      <c r="AD39" s="2"/>
      <c r="AE39" s="2"/>
    </row>
    <row r="40" spans="1:31" x14ac:dyDescent="0.3">
      <c r="A40">
        <v>2000</v>
      </c>
      <c r="B40">
        <v>1998</v>
      </c>
      <c r="C40" s="4">
        <f>Data!B42/Data!C42</f>
        <v>4.5785148329048189E-2</v>
      </c>
      <c r="D40" s="4">
        <f>Data!D42/Data!C42</f>
        <v>-1.7064234603396667E-2</v>
      </c>
      <c r="E40" s="3">
        <f>Data!E42/Data!L42</f>
        <v>61.517186774534579</v>
      </c>
      <c r="F40" s="4">
        <f>Data!F42/Data!C42</f>
        <v>3.4178931260787034E-2</v>
      </c>
      <c r="G40" s="3">
        <f>Data!C42/Data!G42</f>
        <v>2.6552070630861433</v>
      </c>
      <c r="H40" s="4">
        <f>(E40/Data!G42)/Data!K42</f>
        <v>3.8858022983606813E-2</v>
      </c>
      <c r="I40" s="3">
        <v>9.1537115999999958</v>
      </c>
      <c r="J40" s="3">
        <f>I40*Data!K42/Calculations!G40</f>
        <v>3.7657656510761393</v>
      </c>
      <c r="K40" s="3">
        <f>Data!G42/Data!G41</f>
        <v>1.0490652576664008</v>
      </c>
      <c r="L40" s="3">
        <f t="shared" si="1"/>
        <v>1.153852308105221</v>
      </c>
      <c r="M40" s="3">
        <f>Data!K42/Data!K41</f>
        <v>1.0112552946688242</v>
      </c>
      <c r="N40" s="3">
        <f>(SUM(Data!H42:I42)+Data!B41)/Data!C42</f>
        <v>3.8531174471221903E-2</v>
      </c>
      <c r="O40" s="3">
        <f>(Data!J42+I40*Calculations!E39)/Data!C42</f>
        <v>0.15175656214410443</v>
      </c>
      <c r="AC40" s="2"/>
      <c r="AD40" s="2"/>
      <c r="AE40" s="2"/>
    </row>
    <row r="41" spans="1:31" x14ac:dyDescent="0.3">
      <c r="A41">
        <v>2001</v>
      </c>
      <c r="B41">
        <v>1999</v>
      </c>
      <c r="C41" s="4">
        <f>Data!B43/Data!C43</f>
        <v>6.3924037070336004E-2</v>
      </c>
      <c r="D41" s="4">
        <f>Data!D43/Data!C43</f>
        <v>-2.5021325139616784E-2</v>
      </c>
      <c r="E41" s="3">
        <f>Data!E43/Data!L43</f>
        <v>50.530653798951242</v>
      </c>
      <c r="F41" s="4">
        <f>Data!F43/Data!C43</f>
        <v>4.1021356846689526E-2</v>
      </c>
      <c r="G41" s="3">
        <f>Data!C43/Data!G43</f>
        <v>3.0558978285737597</v>
      </c>
      <c r="H41" s="4">
        <f>(E41/Data!G43)/Data!K43</f>
        <v>3.0290741193433036E-2</v>
      </c>
      <c r="I41" s="3">
        <v>9.5532071428571435</v>
      </c>
      <c r="J41" s="3">
        <f>I41*Data!K43/Calculations!G41</f>
        <v>3.4640992970490814</v>
      </c>
      <c r="K41" s="3">
        <f>Data!G43/Data!G42</f>
        <v>1.0387325544126034</v>
      </c>
      <c r="L41" s="3">
        <f t="shared" si="1"/>
        <v>1.1509075397765378</v>
      </c>
      <c r="M41" s="3">
        <f>Data!K43/Data!K42</f>
        <v>1.0144379983327094</v>
      </c>
      <c r="N41" s="3">
        <f>(SUM(Data!H43:I43)+Data!B42)/Data!C43</f>
        <v>6.0320961728971473E-2</v>
      </c>
      <c r="O41" s="3">
        <f>(Data!J43+I41*Calculations!E40)/Data!C43</f>
        <v>0.14144539933532832</v>
      </c>
      <c r="AC41" s="2"/>
      <c r="AD41" s="2"/>
      <c r="AE41" s="2"/>
    </row>
    <row r="42" spans="1:31" x14ac:dyDescent="0.3">
      <c r="A42">
        <v>2002</v>
      </c>
      <c r="B42">
        <v>2000</v>
      </c>
      <c r="C42" s="4">
        <f>Data!B44/Data!C44</f>
        <v>0.10297332925994533</v>
      </c>
      <c r="D42" s="4">
        <f>Data!D44/Data!C44</f>
        <v>-2.6090578327922182E-2</v>
      </c>
      <c r="E42" s="3">
        <f>Data!E44/Data!L44</f>
        <v>39.331328635336504</v>
      </c>
      <c r="F42" s="4">
        <f>Data!F44/Data!C44</f>
        <v>3.8005305473541494E-2</v>
      </c>
      <c r="G42" s="3">
        <f>Data!C44/Data!G44</f>
        <v>3.4257329685573912</v>
      </c>
      <c r="H42" s="4">
        <f>(E42/Data!G44)/Data!K44</f>
        <v>2.1633488092251123E-2</v>
      </c>
      <c r="I42" s="3">
        <v>9.4568240000000028</v>
      </c>
      <c r="J42" s="3">
        <f>I42*Data!K44/Calculations!G42</f>
        <v>3.1273286911395841</v>
      </c>
      <c r="K42" s="3">
        <f>Data!G44/Data!G43</f>
        <v>1.0660198435122337</v>
      </c>
      <c r="L42" s="3">
        <f t="shared" si="1"/>
        <v>1.1210233982712177</v>
      </c>
      <c r="M42" s="3">
        <f>Data!K44/Data!K43</f>
        <v>1.0223550872797149</v>
      </c>
      <c r="N42" s="3">
        <f>(SUM(Data!H44:I44)+Data!B43)/Data!C44</f>
        <v>7.6860781341289652E-2</v>
      </c>
      <c r="O42" s="3">
        <f>(Data!J44+I42*Calculations!E41)/Data!C44</f>
        <v>0.1001135821377558</v>
      </c>
      <c r="AC42" s="2"/>
      <c r="AD42" s="2"/>
      <c r="AE42" s="2"/>
    </row>
    <row r="43" spans="1:31" x14ac:dyDescent="0.3">
      <c r="A43">
        <v>2003</v>
      </c>
      <c r="B43">
        <v>2001</v>
      </c>
      <c r="C43" s="4">
        <f>Data!B45/Data!C45</f>
        <v>0.11992844043569045</v>
      </c>
      <c r="D43" s="4">
        <f>Data!D45/Data!C45</f>
        <v>-2.559083355662085E-2</v>
      </c>
      <c r="E43" s="3">
        <f>Data!E45/Data!L45</f>
        <v>28.766518448481172</v>
      </c>
      <c r="F43" s="4">
        <f>Data!F45/Data!C45</f>
        <v>3.8814366434196453E-2</v>
      </c>
      <c r="G43" s="3">
        <f>Data!C45/Data!G45</f>
        <v>3.6271111182376035</v>
      </c>
      <c r="H43" s="4">
        <f>(E43/Data!G45)/Data!K45</f>
        <v>1.5507244048085485E-2</v>
      </c>
      <c r="I43" s="3">
        <v>9.3359972222222147</v>
      </c>
      <c r="J43" s="3">
        <f>I43*Data!K45/Calculations!G43</f>
        <v>2.9799193185790376</v>
      </c>
      <c r="K43" s="3">
        <f>Data!G45/Data!G44</f>
        <v>0.99843015806400248</v>
      </c>
      <c r="L43" s="3">
        <f t="shared" si="1"/>
        <v>1.0587839599666797</v>
      </c>
      <c r="M43" s="3">
        <f>Data!K45/Data!K44</f>
        <v>1.0219341741593166</v>
      </c>
      <c r="N43" s="3">
        <f>(SUM(Data!H45:I45)+Data!B44)/Data!C45</f>
        <v>0.11832460461744081</v>
      </c>
      <c r="O43" s="3">
        <f>(Data!J45+I43*Calculations!E42)/Data!C45</f>
        <v>7.462490852820218E-2</v>
      </c>
    </row>
    <row r="44" spans="1:31" x14ac:dyDescent="0.3">
      <c r="A44">
        <v>2004</v>
      </c>
      <c r="B44">
        <v>2002</v>
      </c>
      <c r="C44" s="4">
        <f>Data!B46/Data!C46</f>
        <v>0.14248852602163226</v>
      </c>
      <c r="D44" s="4">
        <f>Data!D46/Data!C46</f>
        <v>-1.7231089195385213E-2</v>
      </c>
      <c r="E44" s="3">
        <f>Data!E46/Data!L46</f>
        <v>23.923052691990698</v>
      </c>
      <c r="F44" s="4">
        <f>Data!F46/Data!C46</f>
        <v>4.2112166019665651E-2</v>
      </c>
      <c r="G44" s="3">
        <f>Data!C46/Data!G46</f>
        <v>3.8794397457747163</v>
      </c>
      <c r="H44" s="4">
        <f>(E44/Data!G46)/Data!K46</f>
        <v>1.2591363369026316E-2</v>
      </c>
      <c r="I44" s="3">
        <v>9.6714031872509914</v>
      </c>
      <c r="J44" s="3">
        <f>I44*Data!K46/Calculations!G44</f>
        <v>2.9318436170483597</v>
      </c>
      <c r="K44" s="3">
        <f>Data!G46/Data!G45</f>
        <v>1.0082668457895276</v>
      </c>
      <c r="L44" s="3">
        <f t="shared" si="1"/>
        <v>1.0695673827769903</v>
      </c>
      <c r="M44" s="3">
        <f>Data!K46/Data!K45</f>
        <v>1.0158174552067423</v>
      </c>
      <c r="N44" s="3">
        <f>(SUM(Data!H46:I46)+Data!B45)/Data!C46</f>
        <v>0.12983149105214317</v>
      </c>
      <c r="O44" s="3">
        <f>(Data!J46+I44*Calculations!E43)/Data!C46</f>
        <v>5.4227478135254255E-2</v>
      </c>
    </row>
    <row r="45" spans="1:31" x14ac:dyDescent="0.3">
      <c r="A45">
        <v>2005</v>
      </c>
      <c r="B45">
        <v>2003</v>
      </c>
      <c r="C45" s="4">
        <f>Data!B47/Data!C47</f>
        <v>0.15109528546073453</v>
      </c>
      <c r="D45" s="4">
        <f>Data!D47/Data!C47</f>
        <v>-2.0861835465911721E-2</v>
      </c>
      <c r="E45" s="3">
        <f>Data!E47/Data!L47</f>
        <v>16.065412201606264</v>
      </c>
      <c r="F45" s="4">
        <f>Data!F47/Data!C47</f>
        <v>4.4031671714876756E-2</v>
      </c>
      <c r="G45" s="3">
        <f>Data!C47/Data!G47</f>
        <v>4.2111714894179011</v>
      </c>
      <c r="H45" s="4">
        <f>(E45/Data!G47)/Data!K47</f>
        <v>8.190799759444119E-3</v>
      </c>
      <c r="I45" s="3">
        <v>10.79134541832669</v>
      </c>
      <c r="J45" s="3">
        <f>I45*Data!K47/Calculations!G45</f>
        <v>3.0696185568007284</v>
      </c>
      <c r="K45" s="3">
        <f>Data!G47/Data!G46</f>
        <v>1.013515286296786</v>
      </c>
      <c r="L45" s="3">
        <f t="shared" si="1"/>
        <v>1.085510219356929</v>
      </c>
      <c r="M45" s="3">
        <f>Data!K47/Data!K46</f>
        <v>1.0185712677568095</v>
      </c>
      <c r="N45" s="3">
        <f>(SUM(Data!H47:I47)+Data!B46)/Data!C47</f>
        <v>0.14649898845858803</v>
      </c>
      <c r="O45" s="3">
        <f>(Data!J47+I45*Calculations!E44)/Data!C47</f>
        <v>4.8134611808037207E-2</v>
      </c>
    </row>
    <row r="46" spans="1:31" x14ac:dyDescent="0.3">
      <c r="A46">
        <v>2006</v>
      </c>
      <c r="B46">
        <v>2004</v>
      </c>
      <c r="C46" s="4">
        <f>Data!B48/Data!C48</f>
        <v>0.14858343385841044</v>
      </c>
      <c r="D46" s="4">
        <f>Data!D48/Data!C48</f>
        <v>-2.4835657430653302E-2</v>
      </c>
      <c r="E46" s="3">
        <f>Data!E48/Data!L48</f>
        <v>11.77479997282761</v>
      </c>
      <c r="F46" s="4">
        <f>Data!F48/Data!C48</f>
        <v>4.4099903993529192E-2</v>
      </c>
      <c r="G46" s="3">
        <f>Data!C48/Data!G48</f>
        <v>4.5221031114301722</v>
      </c>
      <c r="H46" s="4">
        <f>(E46/Data!G48)/Data!K48</f>
        <v>5.6114700132737921E-3</v>
      </c>
      <c r="I46" s="3">
        <v>11.287060700389107</v>
      </c>
      <c r="J46" s="3">
        <f>I46*Data!K48/Calculations!G46</f>
        <v>3.0703620649760244</v>
      </c>
      <c r="K46" s="3">
        <f>Data!G48/Data!G47</f>
        <v>1.0417748789421506</v>
      </c>
      <c r="L46" s="3">
        <f t="shared" si="1"/>
        <v>1.07383494659232</v>
      </c>
      <c r="M46" s="3">
        <f>Data!K48/Data!K47</f>
        <v>1.0269219735756643</v>
      </c>
      <c r="N46" s="3">
        <f>(SUM(Data!H48:I48)+Data!B47)/Data!C48</f>
        <v>0.15194564130021873</v>
      </c>
      <c r="O46" s="3">
        <f>(Data!J48+I46*Calculations!E45)/Data!C48</f>
        <v>3.3438760357613034E-2</v>
      </c>
    </row>
    <row r="47" spans="1:31" x14ac:dyDescent="0.3">
      <c r="A47">
        <v>2007</v>
      </c>
      <c r="B47">
        <v>2005</v>
      </c>
      <c r="C47" s="4">
        <f>Data!B49/Data!C49</f>
        <v>0.15680900211505269</v>
      </c>
      <c r="D47" s="4">
        <f>Data!D49/Data!C49</f>
        <v>-2.4092643210812233E-2</v>
      </c>
      <c r="E47" s="3">
        <f>Data!E49/Data!L49</f>
        <v>-4.7155910126347074</v>
      </c>
      <c r="F47" s="4">
        <f>Data!F49/Data!C49</f>
        <v>4.5424858235354838E-2</v>
      </c>
      <c r="G47" s="3">
        <f>Data!C49/Data!G49</f>
        <v>4.7708883547463463</v>
      </c>
      <c r="H47" s="4">
        <f>(E47/Data!G49)/Data!K49</f>
        <v>-2.1200016320092256E-3</v>
      </c>
      <c r="I47" s="3">
        <v>10.889502745098044</v>
      </c>
      <c r="J47" s="3">
        <f>I47*Data!K49/Calculations!G47</f>
        <v>2.8952059704673698</v>
      </c>
      <c r="K47" s="3">
        <f>Data!G49/Data!G48</f>
        <v>1.0280200038209981</v>
      </c>
      <c r="L47" s="3">
        <f t="shared" si="1"/>
        <v>1.0550153849184329</v>
      </c>
      <c r="M47" s="3">
        <f>Data!K49/Data!K48</f>
        <v>1.0311491279800171</v>
      </c>
      <c r="N47" s="3">
        <f>(SUM(Data!H49:I49)+Data!B48)/Data!C49</f>
        <v>0.15350632426814839</v>
      </c>
      <c r="O47" s="3">
        <f>(Data!J49+I47*Calculations!E46)/Data!C49</f>
        <v>2.3939768242682194E-2</v>
      </c>
    </row>
    <row r="48" spans="1:31" x14ac:dyDescent="0.3">
      <c r="A48">
        <v>2008</v>
      </c>
      <c r="B48">
        <v>2006</v>
      </c>
      <c r="C48" s="4">
        <f>Data!B50/Data!C50</f>
        <v>0.17309609353956759</v>
      </c>
      <c r="D48" s="4">
        <f>Data!D50/Data!C50</f>
        <v>-2.8423877173069326E-2</v>
      </c>
      <c r="E48" s="3">
        <f>Data!E50/Data!L50</f>
        <v>-27.726699640418403</v>
      </c>
      <c r="F48" s="4">
        <f>Data!F50/Data!C50</f>
        <v>4.9120185745582273E-2</v>
      </c>
      <c r="G48" s="3">
        <f>Data!C50/Data!G50</f>
        <v>4.9825548089370999</v>
      </c>
      <c r="H48" s="4">
        <f>(E48/Data!G50)/Data!K50</f>
        <v>-1.1543881335819222E-2</v>
      </c>
      <c r="I48" s="3">
        <v>10.903372000000005</v>
      </c>
      <c r="J48" s="3">
        <f>I48*Data!K50/Calculations!G48</f>
        <v>2.8597439387701735</v>
      </c>
      <c r="K48" s="3">
        <f>Data!G50/Data!G49</f>
        <v>1.0480901878051248</v>
      </c>
      <c r="L48" s="3">
        <f t="shared" si="1"/>
        <v>1.04436625602026</v>
      </c>
      <c r="M48" s="3">
        <f>Data!K50/Data!K49</f>
        <v>1.0302621211802254</v>
      </c>
      <c r="N48" s="3">
        <f>(SUM(Data!H50:I50)+Data!B49)/Data!C50</f>
        <v>0.1620159534501866</v>
      </c>
      <c r="O48" s="3">
        <f>(Data!J50+I48*Calculations!E47)/Data!C50</f>
        <v>2.9346182391058006E-3</v>
      </c>
    </row>
    <row r="49" spans="1:15" x14ac:dyDescent="0.3">
      <c r="A49">
        <v>2009</v>
      </c>
      <c r="B49">
        <v>2007</v>
      </c>
      <c r="C49" s="4">
        <f>Data!B51/Data!C51</f>
        <v>0.18451312861511759</v>
      </c>
      <c r="D49" s="4">
        <f>Data!D51/Data!C51</f>
        <v>-2.5300363226584362E-2</v>
      </c>
      <c r="E49" s="3">
        <f>Data!E51/Data!L51</f>
        <v>-52.817521654619583</v>
      </c>
      <c r="F49" s="4">
        <f>Data!F51/Data!C51</f>
        <v>5.0676058652395856E-2</v>
      </c>
      <c r="G49" s="3">
        <f>Data!C51/Data!G51</f>
        <v>5.1426859536768132</v>
      </c>
      <c r="H49" s="4">
        <f>(E49/Data!G51)/Data!K51</f>
        <v>-2.0732893087764419E-2</v>
      </c>
      <c r="I49" s="3">
        <v>10.927441035856576</v>
      </c>
      <c r="J49" s="3">
        <f>I49*Data!K51/Calculations!G49</f>
        <v>2.8514079260047476</v>
      </c>
      <c r="K49" s="3">
        <f>Data!G51/Data!G50</f>
        <v>1.032902444489415</v>
      </c>
      <c r="L49" s="3">
        <f t="shared" si="1"/>
        <v>1.0321383609172727</v>
      </c>
      <c r="M49" s="3">
        <f>Data!K51/Data!K50</f>
        <v>1.0268629433356189</v>
      </c>
      <c r="N49" s="3">
        <f>(SUM(Data!H51:I51)+Data!B50)/Data!C51</f>
        <v>0.17945354445351849</v>
      </c>
      <c r="O49" s="3">
        <f>(Data!J51+I49*Calculations!E48)/Data!C51</f>
        <v>-2.3647536258111244E-2</v>
      </c>
    </row>
    <row r="50" spans="1:15" x14ac:dyDescent="0.3">
      <c r="A50">
        <v>2010</v>
      </c>
      <c r="B50">
        <v>2008</v>
      </c>
      <c r="C50" s="4">
        <f>Data!B52/Data!C52</f>
        <v>0.23257617096202496</v>
      </c>
      <c r="D50" s="4">
        <f>Data!D52/Data!C52</f>
        <v>-2.0631541493006153E-2</v>
      </c>
      <c r="E50" s="3">
        <f>Data!E52/Data!L52</f>
        <v>-82.762214671532519</v>
      </c>
      <c r="F50" s="4">
        <f>Data!F52/Data!C52</f>
        <v>5.5037233878990358E-2</v>
      </c>
      <c r="G50" s="3">
        <f>Data!C52/Data!G52</f>
        <v>5.4513115354894195</v>
      </c>
      <c r="H50" s="4">
        <f>(E50/Data!G52)/Data!K52</f>
        <v>-3.1427387915464226E-2</v>
      </c>
      <c r="I50" s="3">
        <v>11.143809920634913</v>
      </c>
      <c r="J50" s="3">
        <f>I50*Data!K52/Calculations!G50</f>
        <v>2.7965982823797564</v>
      </c>
      <c r="K50" s="3">
        <f>Data!G52/Data!G51</f>
        <v>1.0140029037023361</v>
      </c>
      <c r="L50" s="3">
        <f t="shared" si="1"/>
        <v>1.0600125274209971</v>
      </c>
      <c r="M50" s="3">
        <f>Data!K52/Data!K51</f>
        <v>1.0194513562141685</v>
      </c>
      <c r="N50" s="3">
        <f>(SUM(Data!H52:I52)+Data!B51)/Data!C52</f>
        <v>0.1868490083539516</v>
      </c>
      <c r="O50" s="3">
        <f>(Data!J52+I50*Calculations!E49)/Data!C52</f>
        <v>-4.9632892303211038E-2</v>
      </c>
    </row>
    <row r="51" spans="1:15" x14ac:dyDescent="0.3">
      <c r="A51">
        <v>2011</v>
      </c>
      <c r="B51">
        <v>2009</v>
      </c>
      <c r="C51" s="4">
        <f>Data!B53/Data!C53</f>
        <v>0.27423636843295596</v>
      </c>
      <c r="D51" s="4">
        <f>Data!D53/Data!C53</f>
        <v>7.4285252109244611E-4</v>
      </c>
      <c r="E51" s="3">
        <f>Data!E53/Data!L53</f>
        <v>-3.0732287587019611</v>
      </c>
      <c r="F51" s="4">
        <f>Data!F53/Data!C53</f>
        <v>6.1041508425974375E-2</v>
      </c>
      <c r="G51" s="3">
        <f>Data!C53/Data!G53</f>
        <v>5.6441209035090445</v>
      </c>
      <c r="H51" s="4">
        <f>(E51/Data!G53)/Data!K53</f>
        <v>-1.21529430620506E-3</v>
      </c>
      <c r="I51" s="3">
        <v>13.498305179282877</v>
      </c>
      <c r="J51" s="3">
        <f>I51*Data!K53/Calculations!G51</f>
        <v>3.2966935544318958</v>
      </c>
      <c r="K51" s="3">
        <f>Data!G53/Data!G52</f>
        <v>0.95299661135109293</v>
      </c>
      <c r="L51" s="3">
        <f t="shared" si="1"/>
        <v>1.0353693541021067</v>
      </c>
      <c r="M51" s="3">
        <f>Data!K53/Data!K52</f>
        <v>1.0076234162436104</v>
      </c>
      <c r="N51" s="3">
        <f>(SUM(Data!H53:I53)+Data!B52)/Data!C53</f>
        <v>0.25456012582997095</v>
      </c>
      <c r="O51" s="3">
        <f>(Data!J53+I51*Calculations!E50)/Data!C53</f>
        <v>-0.10136146458084686</v>
      </c>
    </row>
    <row r="52" spans="1:15" x14ac:dyDescent="0.3">
      <c r="A52">
        <v>2012</v>
      </c>
      <c r="B52">
        <v>2010</v>
      </c>
      <c r="C52" s="4">
        <f>Data!B54/Data!C54</f>
        <v>0.30466433081188532</v>
      </c>
      <c r="D52" s="4">
        <f>Data!D54/Data!C54</f>
        <v>1.000097624582812E-2</v>
      </c>
      <c r="E52" s="3">
        <f>Data!E54/Data!L54</f>
        <v>-7.1446613217122215</v>
      </c>
      <c r="F52" s="4">
        <f>Data!F54/Data!C54</f>
        <v>6.0979636329080419E-2</v>
      </c>
      <c r="G52" s="3">
        <f>Data!C54/Data!G54</f>
        <v>5.897268652037031</v>
      </c>
      <c r="H52" s="4">
        <f>(E52/Data!G54)/Data!K54</f>
        <v>-2.6570028226973806E-3</v>
      </c>
      <c r="I52" s="3">
        <v>12.628694047619048</v>
      </c>
      <c r="J52" s="3">
        <f>I52*Data!K54/Calculations!G52</f>
        <v>2.9863074866744772</v>
      </c>
      <c r="K52" s="3">
        <f>Data!G54/Data!G53</f>
        <v>1.0511019848791268</v>
      </c>
      <c r="L52" s="3">
        <f t="shared" si="1"/>
        <v>1.0448515814695962</v>
      </c>
      <c r="M52" s="3">
        <f>Data!K54/Data!K53</f>
        <v>1.0116524773599977</v>
      </c>
      <c r="N52" s="3">
        <f>(SUM(Data!H54:I54)+Data!B53)/Data!C54</f>
        <v>0.26651563739338319</v>
      </c>
      <c r="O52" s="3">
        <f>(Data!J54+I52*Calculations!E51)/Data!C54</f>
        <v>2.2664805759267607E-3</v>
      </c>
    </row>
    <row r="53" spans="1:15" x14ac:dyDescent="0.3">
      <c r="A53">
        <v>2013</v>
      </c>
      <c r="B53">
        <v>2011</v>
      </c>
      <c r="C53" s="4">
        <f>Data!B55/Data!C55</f>
        <v>0.32987459039388861</v>
      </c>
      <c r="D53" s="4">
        <f>Data!D55/Data!C55</f>
        <v>6.5098393897843419E-3</v>
      </c>
      <c r="E53" s="3">
        <f>Data!E55/Data!L55</f>
        <v>-33.441932815892685</v>
      </c>
      <c r="F53" s="4">
        <f>Data!F55/Data!C55</f>
        <v>6.1290467670883586E-2</v>
      </c>
      <c r="G53" s="3">
        <f>Data!C55/Data!G55</f>
        <v>6.2091084704357939</v>
      </c>
      <c r="H53" s="4">
        <f>(E53/Data!G55)/Data!K55</f>
        <v>-1.1708561721570252E-2</v>
      </c>
      <c r="I53" s="3">
        <v>12.430060317460313</v>
      </c>
      <c r="J53" s="3">
        <f>I53*Data!K55/Calculations!G53</f>
        <v>2.8500309069079677</v>
      </c>
      <c r="K53" s="3">
        <f>Data!G55/Data!G54</f>
        <v>1.0404461387905066</v>
      </c>
      <c r="L53" s="3">
        <f t="shared" si="1"/>
        <v>1.0528786861848405</v>
      </c>
      <c r="M53" s="3">
        <f>Data!K55/Data!K54</f>
        <v>1.0208891463131666</v>
      </c>
      <c r="N53" s="3">
        <f>(SUM(Data!H55:I55)+Data!B54)/Data!C55</f>
        <v>0.29499391666437352</v>
      </c>
      <c r="O53" s="3">
        <f>(Data!J55+I53*Calculations!E52)/Data!C55</f>
        <v>-2.0183820881338435E-3</v>
      </c>
    </row>
    <row r="54" spans="1:15" x14ac:dyDescent="0.3">
      <c r="A54">
        <v>2014</v>
      </c>
      <c r="B54">
        <v>2012</v>
      </c>
      <c r="C54" s="4">
        <f>Data!B56/Data!C56</f>
        <v>0.36609860553267709</v>
      </c>
      <c r="D54" s="4">
        <f>Data!D56/Data!C56</f>
        <v>7.2865516284493495E-3</v>
      </c>
      <c r="E54" s="3">
        <f>Data!E56/Data!L56</f>
        <v>-40.285635640544569</v>
      </c>
      <c r="F54" s="4">
        <f>Data!F56/Data!C56</f>
        <v>6.3235249976100041E-2</v>
      </c>
      <c r="G54" s="3">
        <f>Data!C56/Data!G56</f>
        <v>6.4110568872783409</v>
      </c>
      <c r="H54" s="4">
        <f>(E54/Data!G56)/Data!K56</f>
        <v>-1.3304634645121841E-2</v>
      </c>
      <c r="I54" s="3">
        <v>13.168948809523803</v>
      </c>
      <c r="J54" s="3">
        <f>I54*Data!K56/Calculations!G54</f>
        <v>2.9804187121263803</v>
      </c>
      <c r="K54" s="3">
        <f>Data!G56/Data!G55</f>
        <v>1.0401817387488725</v>
      </c>
      <c r="L54" s="3">
        <f t="shared" si="1"/>
        <v>1.0325245432261507</v>
      </c>
      <c r="M54" s="3">
        <f>Data!K56/Data!K55</f>
        <v>1.0191784261002927</v>
      </c>
      <c r="N54" s="3">
        <f>(SUM(Data!H56:I56)+Data!B55)/Data!C56</f>
        <v>0.32424100550988666</v>
      </c>
      <c r="O54" s="3">
        <f>(Data!J56+I54*Calculations!E53)/Data!C56</f>
        <v>-2.7210146178001774E-2</v>
      </c>
    </row>
    <row r="55" spans="1:15" x14ac:dyDescent="0.3">
      <c r="A55">
        <v>2015</v>
      </c>
      <c r="B55">
        <v>2013</v>
      </c>
      <c r="C55" s="4">
        <f>Data!B57/Data!C57</f>
        <v>0.37980612326978241</v>
      </c>
      <c r="D55" s="4">
        <f>Data!D57/Data!C57</f>
        <v>4.3640607994301786E-3</v>
      </c>
      <c r="E55" s="3">
        <f>Data!E57/Data!L57</f>
        <v>-45.231786480704201</v>
      </c>
      <c r="F55" s="4">
        <f>Data!F57/Data!C57</f>
        <v>6.6515653427871996E-2</v>
      </c>
      <c r="G55" s="3">
        <f>Data!C57/Data!G57</f>
        <v>6.5238153106107131</v>
      </c>
      <c r="H55" s="4">
        <f>(E55/Data!G57)/Data!K57</f>
        <v>-1.4483519397967996E-2</v>
      </c>
      <c r="I55" s="3">
        <v>12.769568127490043</v>
      </c>
      <c r="J55" s="3">
        <f>I55*Data!K57/Calculations!G55</f>
        <v>2.8899197970210171</v>
      </c>
      <c r="K55" s="3">
        <f>Data!G57/Data!G56</f>
        <v>1.0136007714395008</v>
      </c>
      <c r="L55" s="3">
        <f t="shared" si="1"/>
        <v>1.0175881177339297</v>
      </c>
      <c r="M55" s="3">
        <f>Data!K57/Data!K56</f>
        <v>1.0175492436876501</v>
      </c>
      <c r="N55" s="3">
        <f>(SUM(Data!H57:I57)+Data!B56)/Data!C57</f>
        <v>0.37217436616315785</v>
      </c>
      <c r="O55" s="3">
        <f>(Data!J57+I55*Calculations!E54)/Data!C57</f>
        <v>-3.1715561440999525E-2</v>
      </c>
    </row>
    <row r="56" spans="1:15" x14ac:dyDescent="0.3">
      <c r="A56">
        <v>2016</v>
      </c>
      <c r="B56">
        <v>2014</v>
      </c>
      <c r="C56" s="4">
        <f>Data!B58/Data!C58</f>
        <v>0.40782445710244247</v>
      </c>
      <c r="D56" s="4">
        <f>Data!D58/Data!C58</f>
        <v>1.2983452843077678E-2</v>
      </c>
      <c r="E56" s="3">
        <f>Data!E58/Data!L58</f>
        <v>-50.703463203463208</v>
      </c>
      <c r="F56" s="4">
        <f>Data!F58/Data!C58</f>
        <v>7.192927746007112E-2</v>
      </c>
      <c r="G56" s="3">
        <f>Data!C58/Data!G58</f>
        <v>6.8308831612522711</v>
      </c>
      <c r="H56" s="4">
        <f>(E56/Data!G58)/Data!K58</f>
        <v>-1.5580443141484455E-2</v>
      </c>
      <c r="I56" s="3">
        <v>13.303179681274893</v>
      </c>
      <c r="J56" s="3">
        <f>I56*Data!K58/Calculations!G56</f>
        <v>2.9297425100204824</v>
      </c>
      <c r="K56" s="3">
        <f>Data!G58/Data!G57</f>
        <v>1.0227007350726529</v>
      </c>
      <c r="L56" s="3">
        <f t="shared" si="1"/>
        <v>1.0470687528725906</v>
      </c>
      <c r="M56" s="3">
        <f>Data!K58/Data!K57</f>
        <v>1.0189188913948428</v>
      </c>
      <c r="N56" s="3">
        <f>(SUM(Data!H58:I58)+Data!B57)/Data!C58</f>
        <v>0.37226777205166378</v>
      </c>
      <c r="O56" s="3">
        <f>(Data!J58+I56*Calculations!E55)/Data!C58</f>
        <v>-3.4894139040735017E-2</v>
      </c>
    </row>
    <row r="57" spans="1:15" x14ac:dyDescent="0.3">
      <c r="A57">
        <v>2017</v>
      </c>
      <c r="B57">
        <v>2015</v>
      </c>
      <c r="C57" s="4">
        <f>Data!B59/Data!C59</f>
        <v>0.3825578813788269</v>
      </c>
      <c r="D57" s="4">
        <f>Data!D59/Data!C59</f>
        <v>1.3975762976550678E-2</v>
      </c>
      <c r="E57" s="3">
        <f>Data!E59/Data!L59</f>
        <v>-13.767931753777509</v>
      </c>
      <c r="F57" s="4">
        <f>Data!F59/Data!C59</f>
        <v>7.9419821428649048E-2</v>
      </c>
      <c r="G57" s="3">
        <f>Data!C59/Data!G59</f>
        <v>7.0407348801661769</v>
      </c>
      <c r="H57" s="4">
        <f>(E57/Data!G59)/Data!K59</f>
        <v>-4.0778737039174713E-3</v>
      </c>
      <c r="I57" s="3">
        <v>15.881003585657375</v>
      </c>
      <c r="J57" s="3">
        <f>I57*Data!K59/Calculations!G57</f>
        <v>3.4294952423350127</v>
      </c>
      <c r="K57" s="3">
        <f>Data!G59/Data!G58</f>
        <v>1.0264970741592272</v>
      </c>
      <c r="L57" s="3">
        <f t="shared" si="1"/>
        <v>1.0307210230302688</v>
      </c>
      <c r="M57" s="3">
        <f>Data!K59/Data!K58</f>
        <v>1.0106933295794738</v>
      </c>
      <c r="N57" s="3">
        <f>(SUM(Data!H59:I59)+Data!B58)/Data!C59</f>
        <v>0.40429734041942267</v>
      </c>
      <c r="O57" s="3">
        <f>(Data!J59+I57*Calculations!E56)/Data!C59</f>
        <v>-4.4230144199847589E-2</v>
      </c>
    </row>
    <row r="58" spans="1:15" x14ac:dyDescent="0.3">
      <c r="B58">
        <v>2016</v>
      </c>
      <c r="C58" s="4">
        <f>Data!B60/Data!C60</f>
        <v>0.37625320521799499</v>
      </c>
      <c r="D58" s="4">
        <f>Data!D60/Data!C60</f>
        <v>1.4936346099804082E-3</v>
      </c>
      <c r="E58" s="3">
        <f>Data!E60/Data!L60</f>
        <v>4.8526461277809982</v>
      </c>
      <c r="F58" s="4">
        <f>Data!F60/Data!C60</f>
        <v>8.489864272295039E-2</v>
      </c>
      <c r="G58" s="3">
        <f>Data!C60/Data!G60</f>
        <v>7.3652833703393892</v>
      </c>
      <c r="H58" s="4">
        <f>(E58/Data!G60)/Data!K60</f>
        <v>1.3899677205454148E-3</v>
      </c>
      <c r="I58" s="3">
        <v>18.688618650793654</v>
      </c>
      <c r="J58" s="3">
        <f>I58*Data!K60/Calculations!G58</f>
        <v>3.9001504569469896</v>
      </c>
      <c r="K58" s="3">
        <f>Data!G60/Data!G59</f>
        <v>1.0228586132359829</v>
      </c>
      <c r="L58" s="3">
        <f t="shared" si="1"/>
        <v>1.0460958260319486</v>
      </c>
      <c r="M58" s="3">
        <f>Data!K60/Data!K59</f>
        <v>1.01093531358794</v>
      </c>
      <c r="N58" s="3">
        <f>(SUM(Data!H60:I60)+Data!B59)/Data!C60</f>
        <v>0.37692551486156139</v>
      </c>
      <c r="O58" s="3">
        <f>(Data!J60+I58*Calculations!E57)/Data!C60</f>
        <v>-6.502754764384203E-3</v>
      </c>
    </row>
    <row r="59" spans="1:15" x14ac:dyDescent="0.3">
      <c r="B59">
        <v>2017</v>
      </c>
      <c r="C59" s="4">
        <f>Data!B61/Data!C61</f>
        <v>0.36884329046676023</v>
      </c>
      <c r="D59" s="4">
        <f>Data!D61/Data!C61</f>
        <v>-1.6821680688013277E-2</v>
      </c>
      <c r="E59" s="3">
        <f>Data!E61/Data!L61</f>
        <v>19.441614505496251</v>
      </c>
      <c r="F59" s="4">
        <f>Data!F61/Data!C61</f>
        <v>8.5328739886707902E-2</v>
      </c>
      <c r="G59" s="3">
        <f>Data!C61/Data!G61</f>
        <v>7.8169748081243027</v>
      </c>
      <c r="H59" s="4">
        <f>(E59/Data!G61)/Data!K61</f>
        <v>5.3555518190199682E-3</v>
      </c>
      <c r="I59" s="3">
        <v>18.906590039840626</v>
      </c>
      <c r="J59" s="3">
        <f>I59*Data!K61/Calculations!G59</f>
        <v>3.7883108155136069</v>
      </c>
      <c r="K59" s="3">
        <f>Data!G61/Data!G60</f>
        <v>1.0204146963573837</v>
      </c>
      <c r="L59" s="3">
        <f t="shared" si="1"/>
        <v>1.061327095655805</v>
      </c>
      <c r="M59" s="3">
        <f>Data!K61/Data!K60</f>
        <v>1.0190077556414181</v>
      </c>
      <c r="N59" s="3">
        <f>(SUM(Data!H61:I61)+Data!B60)/Data!C61</f>
        <v>0.36789278655061147</v>
      </c>
      <c r="O59" s="3">
        <f>(Data!J61+I59*Calculations!E58)/Data!C61</f>
        <v>1.4016392474389296E-2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691B-09D1-4CDE-A5BA-D5605A26C6D5}">
  <dimension ref="A1:L60"/>
  <sheetViews>
    <sheetView tabSelected="1" workbookViewId="0">
      <selection activeCell="N17" sqref="N17"/>
    </sheetView>
  </sheetViews>
  <sheetFormatPr defaultRowHeight="14.4" x14ac:dyDescent="0.3"/>
  <cols>
    <col min="1" max="1" width="5" bestFit="1" customWidth="1"/>
    <col min="2" max="2" width="10.88671875" bestFit="1" customWidth="1"/>
    <col min="3" max="3" width="12.5546875" bestFit="1" customWidth="1"/>
    <col min="4" max="4" width="14" bestFit="1" customWidth="1"/>
    <col min="5" max="5" width="10.21875" bestFit="1" customWidth="1"/>
    <col min="6" max="6" width="7.6640625" bestFit="1" customWidth="1"/>
    <col min="7" max="7" width="12.77734375" bestFit="1" customWidth="1"/>
    <col min="8" max="8" width="18.88671875" bestFit="1" customWidth="1"/>
    <col min="9" max="9" width="17.21875" bestFit="1" customWidth="1"/>
    <col min="10" max="10" width="8.21875" bestFit="1" customWidth="1"/>
    <col min="11" max="11" width="7.6640625" bestFit="1" customWidth="1"/>
  </cols>
  <sheetData>
    <row r="1" spans="1:12" x14ac:dyDescent="0.3">
      <c r="B1" s="9" t="s">
        <v>26</v>
      </c>
      <c r="C1" s="9"/>
      <c r="D1" s="9"/>
      <c r="E1" s="9"/>
      <c r="F1" s="9"/>
      <c r="G1" s="9" t="s">
        <v>27</v>
      </c>
      <c r="H1" s="9"/>
      <c r="I1" s="9"/>
      <c r="J1" s="9"/>
      <c r="K1" s="9"/>
    </row>
    <row r="2" spans="1:12" x14ac:dyDescent="0.3">
      <c r="A2" s="1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33</v>
      </c>
    </row>
    <row r="3" spans="1:12" x14ac:dyDescent="0.3">
      <c r="A3">
        <v>1960</v>
      </c>
      <c r="B3" s="3"/>
      <c r="C3" s="3"/>
      <c r="G3" s="3"/>
    </row>
    <row r="4" spans="1:12" x14ac:dyDescent="0.3">
      <c r="A4">
        <v>1961</v>
      </c>
      <c r="B4" s="4">
        <f>Calculations!H3*Calculations!J3-Calculations!H2*Calculations!J3</f>
        <v>2.330719060702667E-3</v>
      </c>
      <c r="C4" s="4"/>
      <c r="D4" s="4">
        <f>Calculations!F3-Calculations!F2</f>
        <v>-2.2570422053848349E-4</v>
      </c>
      <c r="E4" s="4">
        <f>Calculations!F2*(1-1/(Calculations!K3*Calculations!L3))</f>
        <v>6.1579224690729234E-3</v>
      </c>
      <c r="F4" s="4"/>
      <c r="G4" s="4"/>
      <c r="H4" s="4"/>
      <c r="I4" s="4"/>
      <c r="J4" s="4"/>
      <c r="K4" s="4"/>
    </row>
    <row r="5" spans="1:12" x14ac:dyDescent="0.3">
      <c r="A5">
        <v>1962</v>
      </c>
      <c r="B5" s="4">
        <f>Calculations!H4*Calculations!J4-Calculations!H3*Calculations!J4</f>
        <v>3.6522014701862934E-4</v>
      </c>
      <c r="C5" s="4"/>
      <c r="D5" s="4">
        <f>Calculations!F4-Calculations!F3</f>
        <v>5.7624939191398689E-3</v>
      </c>
      <c r="E5" s="4">
        <f>Calculations!F3*(1-1/(Calculations!K4*Calculations!L4))</f>
        <v>5.7000584874119502E-3</v>
      </c>
      <c r="F5" s="4"/>
      <c r="G5" s="4"/>
      <c r="H5" s="4"/>
      <c r="I5" s="4"/>
      <c r="J5" s="4"/>
      <c r="K5" s="4"/>
      <c r="L5" s="4"/>
    </row>
    <row r="6" spans="1:12" x14ac:dyDescent="0.3">
      <c r="A6">
        <v>1963</v>
      </c>
      <c r="B6" s="4">
        <f>Calculations!H5*Calculations!J5-Calculations!H4*Calculations!J5</f>
        <v>-3.4622068323394602E-3</v>
      </c>
      <c r="C6" s="4">
        <f>Calculations!C5-Calculations!C4</f>
        <v>-4.7484275273170992E-3</v>
      </c>
      <c r="D6" s="4">
        <f>Calculations!F5-Calculations!F4</f>
        <v>5.413094904170454E-3</v>
      </c>
      <c r="E6" s="4">
        <f>Calculations!F4*(1-1/(Calculations!K5*Calculations!L5))</f>
        <v>8.5888974855420422E-3</v>
      </c>
      <c r="F6" s="4">
        <f t="shared" ref="F6:F37" si="0">SUM(B6:E6)</f>
        <v>5.7913580300559368E-3</v>
      </c>
      <c r="G6" s="4"/>
      <c r="H6" s="4"/>
      <c r="I6" s="4"/>
      <c r="J6" s="4"/>
      <c r="K6" s="4"/>
      <c r="L6" s="4"/>
    </row>
    <row r="7" spans="1:12" x14ac:dyDescent="0.3">
      <c r="A7">
        <v>1964</v>
      </c>
      <c r="B7" s="4">
        <f>Calculations!H6*Calculations!J6-Calculations!H5*Calculations!J6</f>
        <v>8.9486719660766254E-2</v>
      </c>
      <c r="C7" s="4">
        <f>Calculations!C6-Calculations!C5</f>
        <v>-2.372025040291971E-3</v>
      </c>
      <c r="D7" s="4">
        <f>Calculations!F6-Calculations!F5</f>
        <v>6.8499708873232673E-3</v>
      </c>
      <c r="E7" s="4">
        <f>Calculations!F5*(1-1/(Calculations!K6*Calculations!L6))</f>
        <v>1.3731327447403055E-2</v>
      </c>
      <c r="F7" s="4">
        <f t="shared" si="0"/>
        <v>0.1076959929552006</v>
      </c>
      <c r="G7" s="4"/>
      <c r="H7" s="4"/>
      <c r="I7" s="4"/>
      <c r="J7" s="4"/>
      <c r="K7" s="4"/>
      <c r="L7" s="4"/>
    </row>
    <row r="8" spans="1:12" x14ac:dyDescent="0.3">
      <c r="A8">
        <v>1965</v>
      </c>
      <c r="B8" s="4">
        <f>Calculations!H7*Calculations!J7-Calculations!H6*Calculations!J7</f>
        <v>3.1442186689294854E-4</v>
      </c>
      <c r="C8" s="4">
        <f>Calculations!C7-Calculations!C6</f>
        <v>3.2068882502642532E-2</v>
      </c>
      <c r="D8" s="4">
        <f>Calculations!F7-Calculations!F6</f>
        <v>2.327747557518911E-3</v>
      </c>
      <c r="E8" s="4">
        <f>Calculations!F6*(1-1/(Calculations!K7*Calculations!L7))</f>
        <v>7.9200400475279726E-3</v>
      </c>
      <c r="F8" s="4">
        <f t="shared" si="0"/>
        <v>4.2631091974582362E-2</v>
      </c>
      <c r="G8" s="4"/>
      <c r="H8" s="4"/>
      <c r="I8" s="4"/>
      <c r="J8" s="4"/>
      <c r="K8" s="4"/>
      <c r="L8" s="4"/>
    </row>
    <row r="9" spans="1:12" x14ac:dyDescent="0.3">
      <c r="A9">
        <v>1966</v>
      </c>
      <c r="B9" s="4">
        <f>Calculations!H8*Calculations!J8-Calculations!H7*Calculations!J8</f>
        <v>2.1879879587016898E-3</v>
      </c>
      <c r="C9" s="4">
        <f>Calculations!C8-Calculations!C7</f>
        <v>-4.0598877451365339E-3</v>
      </c>
      <c r="D9" s="4">
        <f>Calculations!F8-Calculations!F7</f>
        <v>1.3238728461615057E-3</v>
      </c>
      <c r="E9" s="4">
        <f>Calculations!F7*(1-1/(Calculations!K8*Calculations!L8))</f>
        <v>9.9142990055293909E-3</v>
      </c>
      <c r="F9" s="4">
        <f t="shared" si="0"/>
        <v>9.3662720652560524E-3</v>
      </c>
      <c r="G9" s="4">
        <f>Calculations!D8</f>
        <v>2E-3</v>
      </c>
      <c r="H9" s="4"/>
      <c r="I9" s="4"/>
      <c r="J9" s="4"/>
      <c r="K9" s="4"/>
      <c r="L9" s="4"/>
    </row>
    <row r="10" spans="1:12" x14ac:dyDescent="0.3">
      <c r="A10">
        <v>1967</v>
      </c>
      <c r="B10" s="4">
        <f>Calculations!H9*Calculations!J9-Calculations!H8*Calculations!J9</f>
        <v>7.8882136894057597E-3</v>
      </c>
      <c r="C10" s="4">
        <f>Calculations!C9-Calculations!C8</f>
        <v>7.3572109635193783E-3</v>
      </c>
      <c r="D10" s="4">
        <f>Calculations!F9-Calculations!F8</f>
        <v>6.6961727569289087E-3</v>
      </c>
      <c r="E10" s="4">
        <f>Calculations!F8*(1-1/(Calculations!K9*Calculations!L9))</f>
        <v>8.5860050522603079E-3</v>
      </c>
      <c r="F10" s="4">
        <f t="shared" si="0"/>
        <v>3.0527602462114355E-2</v>
      </c>
      <c r="G10" s="4">
        <f>Calculations!D9</f>
        <v>8.0000000000000002E-3</v>
      </c>
      <c r="H10" s="4"/>
      <c r="I10" s="4"/>
      <c r="J10" s="4"/>
      <c r="K10" s="4"/>
      <c r="L10" s="4"/>
    </row>
    <row r="11" spans="1:12" x14ac:dyDescent="0.3">
      <c r="A11">
        <v>1968</v>
      </c>
      <c r="B11" s="4">
        <f>Calculations!H10*Calculations!J10-Calculations!H9*Calculations!J10</f>
        <v>5.1530616168003751E-4</v>
      </c>
      <c r="C11" s="4">
        <f>Calculations!C10-Calculations!C9</f>
        <v>-2.3342999735605635E-3</v>
      </c>
      <c r="D11" s="4">
        <f>Calculations!F10-Calculations!F9</f>
        <v>4.8759930165059168E-3</v>
      </c>
      <c r="E11" s="4">
        <f>Calculations!F9*(1-1/(Calculations!K10*Calculations!L10))</f>
        <v>1.0354813816628408E-2</v>
      </c>
      <c r="F11" s="4">
        <f t="shared" si="0"/>
        <v>1.3411813021253799E-2</v>
      </c>
      <c r="G11" s="4">
        <f>Calculations!D10</f>
        <v>6.9999999999999993E-3</v>
      </c>
      <c r="H11" s="4"/>
      <c r="I11" s="4"/>
      <c r="J11" s="4"/>
      <c r="K11" s="4"/>
      <c r="L11" s="4"/>
    </row>
    <row r="12" spans="1:12" x14ac:dyDescent="0.3">
      <c r="A12">
        <v>1969</v>
      </c>
      <c r="B12" s="4">
        <f>Calculations!H11*Calculations!J11-Calculations!H10*Calculations!J11</f>
        <v>9.7038391690090486E-3</v>
      </c>
      <c r="C12" s="4">
        <f>Calculations!C11-Calculations!C10</f>
        <v>8.2664966740265966E-3</v>
      </c>
      <c r="D12" s="4">
        <f>Calculations!F11-Calculations!F10</f>
        <v>1.8190180226708846E-3</v>
      </c>
      <c r="E12" s="4">
        <f>Calculations!F10*(1-1/(Calculations!K11*Calculations!L11))</f>
        <v>1.0667487338698571E-2</v>
      </c>
      <c r="F12" s="4">
        <f t="shared" si="0"/>
        <v>3.0456841204405102E-2</v>
      </c>
      <c r="G12" s="4">
        <f>Calculations!D11</f>
        <v>6.9999999999999993E-3</v>
      </c>
      <c r="H12" s="4"/>
      <c r="I12" s="4"/>
      <c r="J12" s="4"/>
      <c r="K12" s="4"/>
      <c r="L12" s="4"/>
    </row>
    <row r="13" spans="1:12" x14ac:dyDescent="0.3">
      <c r="A13">
        <v>1970</v>
      </c>
      <c r="B13" s="4">
        <f>Calculations!H12*Calculations!J12-Calculations!H11*Calculations!J12</f>
        <v>2.4050316200917299E-4</v>
      </c>
      <c r="C13" s="4">
        <f>Calculations!C12-Calculations!C11</f>
        <v>-1.0619857494271467E-3</v>
      </c>
      <c r="D13" s="4">
        <f>Calculations!F12-Calculations!F11</f>
        <v>-1.2889823299711278E-3</v>
      </c>
      <c r="E13" s="4">
        <f>Calculations!F11*(1-1/(Calculations!K12*Calculations!L12))</f>
        <v>1.1890989252002285E-2</v>
      </c>
      <c r="F13" s="4">
        <f t="shared" si="0"/>
        <v>9.7805243346131832E-3</v>
      </c>
      <c r="G13" s="4">
        <f>Calculations!D12</f>
        <v>1.3000000000000001E-2</v>
      </c>
      <c r="H13" s="4"/>
      <c r="I13" s="4"/>
      <c r="J13" s="4"/>
      <c r="K13" s="4"/>
      <c r="L13" s="4"/>
    </row>
    <row r="14" spans="1:12" x14ac:dyDescent="0.3">
      <c r="A14">
        <v>1971</v>
      </c>
      <c r="B14" s="4">
        <f>Calculations!H13*Calculations!J13-Calculations!H12*Calculations!J13</f>
        <v>-7.3842623563277476E-3</v>
      </c>
      <c r="C14" s="4">
        <f>Calculations!C13-Calculations!C12</f>
        <v>1.0191128065440161E-2</v>
      </c>
      <c r="D14" s="4">
        <f>Calculations!F13-Calculations!F12</f>
        <v>1.1966649939842769E-2</v>
      </c>
      <c r="E14" s="4">
        <f>Calculations!F12*(1-1/(Calculations!K13*Calculations!L13))</f>
        <v>8.3714609033774621E-3</v>
      </c>
      <c r="F14" s="4">
        <f t="shared" si="0"/>
        <v>2.3144976552332643E-2</v>
      </c>
      <c r="G14" s="4">
        <f>Calculations!D13</f>
        <v>4.0000000000000001E-3</v>
      </c>
      <c r="H14" s="4"/>
      <c r="I14" s="4"/>
      <c r="J14" s="4"/>
      <c r="K14" s="4"/>
      <c r="L14" s="4"/>
    </row>
    <row r="15" spans="1:12" x14ac:dyDescent="0.3">
      <c r="A15">
        <v>1972</v>
      </c>
      <c r="B15" s="4">
        <f>Calculations!H14*Calculations!J14-Calculations!H13*Calculations!J14</f>
        <v>-4.1424776389391432E-3</v>
      </c>
      <c r="C15" s="4">
        <f>Calculations!C14-Calculations!C13</f>
        <v>-1.6601585034312805E-2</v>
      </c>
      <c r="D15" s="4">
        <f>Calculations!F14-Calculations!F13</f>
        <v>6.5717831033019758E-3</v>
      </c>
      <c r="E15" s="4">
        <f>Calculations!F13*(1-1/(Calculations!K14*Calculations!L14))</f>
        <v>1.4539216487353202E-2</v>
      </c>
      <c r="F15" s="4">
        <f t="shared" si="0"/>
        <v>3.6693691740322977E-4</v>
      </c>
      <c r="G15" s="4">
        <f>Calculations!D14</f>
        <v>2.1999999999999999E-2</v>
      </c>
      <c r="H15" s="4"/>
      <c r="I15" s="4"/>
      <c r="J15" s="4"/>
      <c r="K15" s="4"/>
      <c r="L15" s="4"/>
    </row>
    <row r="16" spans="1:12" x14ac:dyDescent="0.3">
      <c r="A16">
        <v>1973</v>
      </c>
      <c r="B16" s="4">
        <f>Calculations!H15*Calculations!J15-Calculations!H14*Calculations!J15</f>
        <v>2.278488565936157E-2</v>
      </c>
      <c r="C16" s="4">
        <f>Calculations!C15-Calculations!C14</f>
        <v>1.387095484038163E-2</v>
      </c>
      <c r="D16" s="4">
        <f>Calculations!F15-Calculations!F14</f>
        <v>2.8591223381613795E-3</v>
      </c>
      <c r="E16" s="4">
        <f>Calculations!F14*(1-1/(Calculations!K15*Calculations!L15))</f>
        <v>2.2672182857503571E-2</v>
      </c>
      <c r="F16" s="4">
        <f t="shared" si="0"/>
        <v>6.2187145695408147E-2</v>
      </c>
      <c r="G16" s="4">
        <f>Calculations!D15</f>
        <v>3.4999999999999996E-2</v>
      </c>
      <c r="H16" s="4"/>
      <c r="I16" s="4"/>
      <c r="J16" s="4"/>
      <c r="K16" s="4"/>
      <c r="L16" s="4"/>
    </row>
    <row r="17" spans="1:12" x14ac:dyDescent="0.3">
      <c r="A17">
        <v>1974</v>
      </c>
      <c r="B17" s="4">
        <f>Calculations!H16*Calculations!J16-Calculations!H15*Calculations!J16</f>
        <v>2.5586440771353941E-2</v>
      </c>
      <c r="C17" s="4">
        <f>Calculations!C16-Calculations!C15</f>
        <v>-2.7392469263168268E-2</v>
      </c>
      <c r="D17" s="4">
        <f>Calculations!F16-Calculations!F15</f>
        <v>-3.2459463545135292E-3</v>
      </c>
      <c r="E17" s="4">
        <f>Calculations!F15*(1-1/(Calculations!K16*Calculations!L16))</f>
        <v>3.1911602139994728E-2</v>
      </c>
      <c r="F17" s="4">
        <f t="shared" si="0"/>
        <v>2.6859627293666873E-2</v>
      </c>
      <c r="G17" s="4">
        <f>Calculations!D16</f>
        <v>3.6999999999999998E-2</v>
      </c>
      <c r="H17" s="4"/>
      <c r="I17" s="4"/>
      <c r="J17" s="4"/>
      <c r="K17" s="4"/>
      <c r="L17" s="4"/>
    </row>
    <row r="18" spans="1:12" x14ac:dyDescent="0.3">
      <c r="A18">
        <v>1975</v>
      </c>
      <c r="B18" s="4">
        <f>Calculations!H17*Calculations!J17-Calculations!H16*Calculations!J17</f>
        <v>3.0228107086440248E-2</v>
      </c>
      <c r="C18" s="4">
        <f>Calculations!C17-Calculations!C16</f>
        <v>2.539374531919257E-2</v>
      </c>
      <c r="D18" s="4">
        <f>Calculations!F17-Calculations!F16</f>
        <v>1.0824853870488704E-2</v>
      </c>
      <c r="E18" s="4">
        <f>Calculations!F16*(1-1/(Calculations!K17*Calculations!L17))</f>
        <v>2.4413783180478009E-2</v>
      </c>
      <c r="F18" s="4">
        <f t="shared" si="0"/>
        <v>9.0860489456599525E-2</v>
      </c>
      <c r="G18" s="4">
        <f>Calculations!D17</f>
        <v>5.9999999999999991E-2</v>
      </c>
      <c r="H18" s="4"/>
      <c r="I18" s="4"/>
      <c r="J18" s="4"/>
      <c r="K18" s="4"/>
      <c r="L18" s="4"/>
    </row>
    <row r="19" spans="1:12" x14ac:dyDescent="0.3">
      <c r="A19">
        <v>1976</v>
      </c>
      <c r="B19" s="4">
        <f>Calculations!H18*Calculations!J18-Calculations!H17*Calculations!J18</f>
        <v>3.7580844106557293E-2</v>
      </c>
      <c r="C19" s="4">
        <f>Calculations!C18-Calculations!C17</f>
        <v>7.3662871737871505E-3</v>
      </c>
      <c r="D19" s="4">
        <f>Calculations!F18-Calculations!F17</f>
        <v>1.136222811867621E-2</v>
      </c>
      <c r="E19" s="4">
        <f>Calculations!F17*(1-1/(Calculations!K18*Calculations!L18))</f>
        <v>2.5462455935412364E-2</v>
      </c>
      <c r="F19" s="4">
        <f t="shared" si="0"/>
        <v>8.1771815334433021E-2</v>
      </c>
      <c r="G19" s="4">
        <f>Calculations!D18</f>
        <v>4.5999999999999992E-2</v>
      </c>
      <c r="H19" s="4"/>
      <c r="I19" s="4"/>
      <c r="J19" s="4"/>
      <c r="K19" s="4"/>
      <c r="L19" s="4"/>
    </row>
    <row r="20" spans="1:12" x14ac:dyDescent="0.3">
      <c r="A20">
        <v>1977</v>
      </c>
      <c r="B20" s="4">
        <f>Calculations!H19*Calculations!J19-Calculations!H18*Calculations!J19</f>
        <v>1.5601650997574157E-2</v>
      </c>
      <c r="C20" s="4">
        <f>Calculations!C19-Calculations!C18</f>
        <v>3.479116545956025E-2</v>
      </c>
      <c r="D20" s="4">
        <f>Calculations!F19-Calculations!F18</f>
        <v>-8.9643880148342348E-3</v>
      </c>
      <c r="E20" s="4">
        <f>Calculations!F18*(1-1/(Calculations!K19*Calculations!L19))</f>
        <v>3.9499582041908565E-2</v>
      </c>
      <c r="F20" s="4">
        <f t="shared" si="0"/>
        <v>8.0928010484208737E-2</v>
      </c>
      <c r="G20" s="4">
        <f>Calculations!D19</f>
        <v>2.2000000000000002E-2</v>
      </c>
      <c r="H20" s="4"/>
      <c r="I20" s="4"/>
      <c r="J20" s="4"/>
      <c r="K20" s="4"/>
      <c r="L20" s="4"/>
    </row>
    <row r="21" spans="1:12" x14ac:dyDescent="0.3">
      <c r="A21">
        <v>1978</v>
      </c>
      <c r="B21" s="4">
        <f>Calculations!H20*Calculations!J20-Calculations!H19*Calculations!J20</f>
        <v>-3.923690677506031E-3</v>
      </c>
      <c r="C21" s="4">
        <f>Calculations!C20-Calculations!C19</f>
        <v>-3.7681899146792264E-3</v>
      </c>
      <c r="D21" s="4">
        <f>Calculations!F20-Calculations!F19</f>
        <v>2.4351917193595474E-3</v>
      </c>
      <c r="E21" s="4">
        <f>Calculations!F19*(1-1/(Calculations!K20*Calculations!L20))</f>
        <v>3.0021485441035372E-2</v>
      </c>
      <c r="F21" s="4">
        <f t="shared" si="0"/>
        <v>2.4764796568209662E-2</v>
      </c>
      <c r="G21" s="4">
        <f>Calculations!D20</f>
        <v>2.2000000000000006E-2</v>
      </c>
      <c r="H21" s="4"/>
      <c r="I21" s="4"/>
      <c r="J21" s="4"/>
      <c r="K21" s="4"/>
      <c r="L21" s="4"/>
    </row>
    <row r="22" spans="1:12" x14ac:dyDescent="0.3">
      <c r="A22" s="6">
        <v>1979</v>
      </c>
      <c r="B22" s="7">
        <f>Calculations!H21*Calculations!J21-Calculations!H20*Calculations!J21</f>
        <v>-1.2135006325062175E-2</v>
      </c>
      <c r="C22" s="4">
        <f>Calculations!C21-Calculations!C20</f>
        <v>5.1619462099936064E-3</v>
      </c>
      <c r="D22" s="4">
        <f>Calculations!F21-Calculations!F20</f>
        <v>4.2363153222301775E-3</v>
      </c>
      <c r="E22" s="4">
        <f>Calculations!F20*(1-1/(Calculations!K21*Calculations!L21))</f>
        <v>3.4796129618421399E-2</v>
      </c>
      <c r="F22" s="4">
        <f t="shared" si="0"/>
        <v>3.2059384825583008E-2</v>
      </c>
      <c r="G22" s="4">
        <f>Calculations!D21</f>
        <v>2.7E-2</v>
      </c>
      <c r="H22" s="4">
        <f>Calculations!C20*(1/(Calculations!L21*Calculations!K21)-1)</f>
        <v>-3.1418043825227178E-2</v>
      </c>
      <c r="I22" s="4">
        <f>Calculations!H20*Calculations!J21*(1/(Calculations!M21*Calculations!K21)-1)</f>
        <v>-3.0276800978670141E-2</v>
      </c>
      <c r="J22" s="4">
        <f t="shared" ref="J22:J60" si="1">F22-G22-H22-I22</f>
        <v>6.6754229629480327E-2</v>
      </c>
      <c r="K22" s="4">
        <f t="shared" ref="K22:K60" si="2">SUM(G22:J22)</f>
        <v>3.2059384825583008E-2</v>
      </c>
      <c r="L22" s="4"/>
    </row>
    <row r="23" spans="1:12" x14ac:dyDescent="0.3">
      <c r="A23" s="6">
        <v>1980</v>
      </c>
      <c r="B23" s="7">
        <f>Calculations!H22*Calculations!J22-Calculations!H21*Calculations!J22</f>
        <v>-5.9666379381924095E-3</v>
      </c>
      <c r="C23" s="4">
        <f>Calculations!C22-Calculations!C21</f>
        <v>-5.1258767523504833E-2</v>
      </c>
      <c r="D23" s="4">
        <f>Calculations!F22-Calculations!F21</f>
        <v>1.7708209112343998E-3</v>
      </c>
      <c r="E23" s="4">
        <f>Calculations!F21*(1-1/(Calculations!K22*Calculations!L22))</f>
        <v>4.252574224771672E-2</v>
      </c>
      <c r="F23" s="4">
        <f t="shared" si="0"/>
        <v>-1.2928842302746123E-2</v>
      </c>
      <c r="G23" s="4">
        <f>Calculations!D22</f>
        <v>2.8633807094613852E-2</v>
      </c>
      <c r="H23" s="4">
        <f>Calculations!N22-Calculations!C21</f>
        <v>-1.8831139947813352E-2</v>
      </c>
      <c r="I23" s="4">
        <f>Calculations!O22-Calculations!H21*Calculations!J22</f>
        <v>-1.4024979519464298E-2</v>
      </c>
      <c r="J23" s="4">
        <f t="shared" si="1"/>
        <v>-8.7065299300823212E-3</v>
      </c>
      <c r="K23" s="4">
        <f t="shared" si="2"/>
        <v>-1.2928842302746119E-2</v>
      </c>
      <c r="L23" s="4"/>
    </row>
    <row r="24" spans="1:12" x14ac:dyDescent="0.3">
      <c r="A24" s="6">
        <v>1981</v>
      </c>
      <c r="B24" s="7">
        <f>Calculations!H23*Calculations!J23-Calculations!H22*Calculations!J23</f>
        <v>6.3765262439487935E-2</v>
      </c>
      <c r="C24" s="4">
        <f>Calculations!C23-Calculations!C22</f>
        <v>2.5139178041595669E-2</v>
      </c>
      <c r="D24" s="4">
        <f>Calculations!F23-Calculations!F22</f>
        <v>8.9122480707582163E-3</v>
      </c>
      <c r="E24" s="4">
        <f>Calculations!F22*(1-1/(Calculations!K23*Calculations!L23))</f>
        <v>4.1157305002040248E-2</v>
      </c>
      <c r="F24" s="4">
        <f t="shared" si="0"/>
        <v>0.13897399355388207</v>
      </c>
      <c r="G24" s="4">
        <f>Calculations!D23</f>
        <v>7.6109431817268078E-2</v>
      </c>
      <c r="H24" s="4">
        <f>Calculations!N23-Calculations!C22</f>
        <v>2.3156263629512952E-3</v>
      </c>
      <c r="I24" s="4">
        <f>Calculations!O23-Calculations!H22*Calculations!J23</f>
        <v>-2.9228799094629387E-3</v>
      </c>
      <c r="J24" s="4">
        <f t="shared" si="1"/>
        <v>6.3471815283125635E-2</v>
      </c>
      <c r="K24" s="4">
        <f t="shared" si="2"/>
        <v>0.13897399355388207</v>
      </c>
      <c r="L24" s="4"/>
    </row>
    <row r="25" spans="1:12" x14ac:dyDescent="0.3">
      <c r="A25" s="6">
        <v>1982</v>
      </c>
      <c r="B25" s="7">
        <f>Calculations!H24*Calculations!J24-Calculations!H23*Calculations!J24</f>
        <v>6.0450948877361799E-2</v>
      </c>
      <c r="C25" s="4">
        <f>Calculations!C24-Calculations!C23</f>
        <v>7.1115371604617325E-2</v>
      </c>
      <c r="D25" s="4">
        <f>Calculations!F24-Calculations!F23</f>
        <v>2.9382388328681008E-2</v>
      </c>
      <c r="E25" s="4">
        <f>Calculations!F23*(1-1/(Calculations!K24*Calculations!L24))</f>
        <v>6.10425018066382E-2</v>
      </c>
      <c r="F25" s="4">
        <f t="shared" si="0"/>
        <v>0.22199121061729835</v>
      </c>
      <c r="G25" s="4">
        <f>Calculations!D24</f>
        <v>3.3730452910806272E-2</v>
      </c>
      <c r="H25" s="4">
        <f>Calculations!N24-Calculations!C23</f>
        <v>3.8499022491548421E-2</v>
      </c>
      <c r="I25" s="4">
        <f>Calculations!O24-Calculations!H23*Calculations!J24</f>
        <v>1.3869368080962508E-2</v>
      </c>
      <c r="J25" s="4">
        <f t="shared" si="1"/>
        <v>0.13589236713398117</v>
      </c>
      <c r="K25" s="4">
        <f t="shared" si="2"/>
        <v>0.22199121061729837</v>
      </c>
      <c r="L25" s="4"/>
    </row>
    <row r="26" spans="1:12" x14ac:dyDescent="0.3">
      <c r="A26" s="6">
        <v>1983</v>
      </c>
      <c r="B26" s="7">
        <f>Calculations!H25*Calculations!J25-Calculations!H24*Calculations!J25</f>
        <v>-5.8204198097949855E-2</v>
      </c>
      <c r="C26" s="4">
        <f>Calculations!C25-Calculations!C24</f>
        <v>1.0968749048765714E-2</v>
      </c>
      <c r="D26" s="4">
        <f>Calculations!F25-Calculations!F24</f>
        <v>-2.3265301834157481E-2</v>
      </c>
      <c r="E26" s="4">
        <f>Calculations!F24*(1-1/(Calculations!K25*Calculations!L25))</f>
        <v>8.473782796987861E-2</v>
      </c>
      <c r="F26" s="4">
        <f t="shared" si="0"/>
        <v>1.4237077086536987E-2</v>
      </c>
      <c r="G26" s="4">
        <f>Calculations!D25</f>
        <v>-4.6239027378694904E-2</v>
      </c>
      <c r="H26" s="4">
        <f>Calculations!N25-Calculations!C24</f>
        <v>-3.3423152367989817E-3</v>
      </c>
      <c r="I26" s="4">
        <f>Calculations!O25-Calculations!H24*Calculations!J25</f>
        <v>4.1517140071114289E-2</v>
      </c>
      <c r="J26" s="4">
        <f t="shared" si="1"/>
        <v>2.2301279630916576E-2</v>
      </c>
      <c r="K26" s="4">
        <f t="shared" si="2"/>
        <v>1.423707708653698E-2</v>
      </c>
      <c r="L26" s="4"/>
    </row>
    <row r="27" spans="1:12" x14ac:dyDescent="0.3">
      <c r="A27" s="6">
        <v>1984</v>
      </c>
      <c r="B27" s="7">
        <f>Calculations!H26*Calculations!J26-Calculations!H25*Calculations!J26</f>
        <v>2.952336169154679E-2</v>
      </c>
      <c r="C27" s="4">
        <f>Calculations!C26-Calculations!C25</f>
        <v>-1.5852300070002989E-2</v>
      </c>
      <c r="D27" s="4">
        <f>Calculations!F26-Calculations!F25</f>
        <v>-1.0110658521110566E-2</v>
      </c>
      <c r="E27" s="4">
        <f>Calculations!F25*(1-1/(Calculations!K26*Calculations!L26))</f>
        <v>6.57914886674352E-2</v>
      </c>
      <c r="F27" s="4">
        <f t="shared" si="0"/>
        <v>6.9351891767868434E-2</v>
      </c>
      <c r="G27" s="4">
        <f>Calculations!D26</f>
        <v>-5.2064939805734997E-2</v>
      </c>
      <c r="H27" s="4">
        <f>Calculations!N26-Calculations!C25</f>
        <v>4.7401630771652936E-3</v>
      </c>
      <c r="I27" s="4">
        <f>Calculations!O26-Calculations!H25*Calculations!J26</f>
        <v>1.2014762329948248E-2</v>
      </c>
      <c r="J27" s="4">
        <f t="shared" si="1"/>
        <v>0.10466190616648989</v>
      </c>
      <c r="K27" s="4">
        <f t="shared" si="2"/>
        <v>6.9351891767868434E-2</v>
      </c>
      <c r="L27" s="4"/>
    </row>
    <row r="28" spans="1:12" x14ac:dyDescent="0.3">
      <c r="A28" s="6">
        <v>1985</v>
      </c>
      <c r="B28" s="7">
        <f>Calculations!H27*Calculations!J27-Calculations!H26*Calculations!J27</f>
        <v>7.7900325683396221E-2</v>
      </c>
      <c r="C28" s="4">
        <f>Calculations!C27-Calculations!C26</f>
        <v>-1.241347241076915E-2</v>
      </c>
      <c r="D28" s="4">
        <f>Calculations!F27-Calculations!F26</f>
        <v>-4.25667294425804E-2</v>
      </c>
      <c r="E28" s="4">
        <f>Calculations!F26*(1-1/(Calculations!K27*Calculations!L27))</f>
        <v>6.0252975987182308E-2</v>
      </c>
      <c r="F28" s="4">
        <f t="shared" si="0"/>
        <v>8.3173099817228979E-2</v>
      </c>
      <c r="G28" s="4">
        <f>Calculations!D27</f>
        <v>-3.4937814200058044E-2</v>
      </c>
      <c r="H28" s="4">
        <f>Calculations!N27-Calculations!C26</f>
        <v>8.7362476679898604E-3</v>
      </c>
      <c r="I28" s="4">
        <f>Calculations!O27-Calculations!H26*Calculations!J27</f>
        <v>1.0866212525556196E-2</v>
      </c>
      <c r="J28" s="4">
        <f t="shared" si="1"/>
        <v>9.850845382374096E-2</v>
      </c>
      <c r="K28" s="4">
        <f t="shared" si="2"/>
        <v>8.3173099817228979E-2</v>
      </c>
      <c r="L28" s="4"/>
    </row>
    <row r="29" spans="1:12" x14ac:dyDescent="0.3">
      <c r="A29">
        <v>1986</v>
      </c>
      <c r="B29" s="4">
        <f>Calculations!H28*Calculations!J28-Calculations!H27*Calculations!J28</f>
        <v>0.19784724272549592</v>
      </c>
      <c r="C29" s="4">
        <f>Calculations!C28-Calculations!C27</f>
        <v>6.7665632346816135E-2</v>
      </c>
      <c r="D29" s="4">
        <f>Calculations!F28-Calculations!F27</f>
        <v>-1.0862613320080719E-2</v>
      </c>
      <c r="E29" s="4">
        <f>Calculations!F27*(1-1/(Calculations!K28*Calculations!L28))</f>
        <v>4.4760527608286055E-2</v>
      </c>
      <c r="F29" s="4">
        <f t="shared" si="0"/>
        <v>0.29941078936051735</v>
      </c>
      <c r="G29" s="4">
        <f>Calculations!D28</f>
        <v>-2.8988887925008738E-2</v>
      </c>
      <c r="H29" s="4">
        <f>Calculations!N28-Calculations!C27</f>
        <v>5.3876382594615108E-2</v>
      </c>
      <c r="I29" s="4">
        <f>Calculations!O28-Calculations!H27*Calculations!J28</f>
        <v>5.1790635250896444E-2</v>
      </c>
      <c r="J29" s="4">
        <f t="shared" si="1"/>
        <v>0.22273265944001452</v>
      </c>
      <c r="K29" s="4">
        <f t="shared" si="2"/>
        <v>0.29941078936051735</v>
      </c>
      <c r="L29" s="4"/>
    </row>
    <row r="30" spans="1:12" x14ac:dyDescent="0.3">
      <c r="A30">
        <v>1987</v>
      </c>
      <c r="B30" s="4">
        <f>Calculations!H29*Calculations!J29-Calculations!H28*Calculations!J29</f>
        <v>3.6108120198566129E-2</v>
      </c>
      <c r="C30" s="4">
        <f>Calculations!C29-Calculations!C28</f>
        <v>-1.1312043442756381E-2</v>
      </c>
      <c r="D30" s="4">
        <f>Calculations!F29-Calculations!F28</f>
        <v>-3.1128207683707609E-2</v>
      </c>
      <c r="E30" s="4">
        <f>Calculations!F28*(1-1/(Calculations!K29*Calculations!L29))</f>
        <v>6.1711861911135972E-2</v>
      </c>
      <c r="F30" s="4">
        <f t="shared" si="0"/>
        <v>5.5379730983238111E-2</v>
      </c>
      <c r="G30" s="4">
        <f>Calculations!D29</f>
        <v>-5.3671512450186067E-2</v>
      </c>
      <c r="H30" s="4">
        <f>Calculations!N29-Calculations!C28</f>
        <v>8.8108394413214386E-3</v>
      </c>
      <c r="I30" s="4">
        <f>Calculations!O29-Calculations!H28*Calculations!J29</f>
        <v>9.4438977797484114E-3</v>
      </c>
      <c r="J30" s="4">
        <f t="shared" si="1"/>
        <v>9.0796506212354328E-2</v>
      </c>
      <c r="K30" s="4">
        <f t="shared" si="2"/>
        <v>5.5379730983238111E-2</v>
      </c>
      <c r="L30" s="4"/>
    </row>
    <row r="31" spans="1:12" x14ac:dyDescent="0.3">
      <c r="A31">
        <v>1988</v>
      </c>
      <c r="B31" s="4">
        <f>Calculations!H30*Calculations!J30-Calculations!H29*Calculations!J30</f>
        <v>-0.24138431761397594</v>
      </c>
      <c r="C31" s="4">
        <f>Calculations!C30-Calculations!C29</f>
        <v>-6.7536083323410823E-2</v>
      </c>
      <c r="D31" s="4">
        <f>Calculations!F30-Calculations!F29</f>
        <v>-2.2293202319659179E-2</v>
      </c>
      <c r="E31" s="4">
        <f>Calculations!F29*(1-1/(Calculations!K30*Calculations!L30))</f>
        <v>3.6819103095526398E-2</v>
      </c>
      <c r="F31" s="4">
        <f t="shared" si="0"/>
        <v>-0.29439450016151958</v>
      </c>
      <c r="G31" s="4">
        <f>Calculations!D30</f>
        <v>-7.5961696973303197E-2</v>
      </c>
      <c r="H31" s="4">
        <f>Calculations!N30-Calculations!C29</f>
        <v>1.3735902760531105E-2</v>
      </c>
      <c r="I31" s="4">
        <f>Calculations!O30-Calculations!H29*Calculations!J30</f>
        <v>3.8747739543061321E-3</v>
      </c>
      <c r="J31" s="4">
        <f t="shared" si="1"/>
        <v>-0.23604347990305363</v>
      </c>
      <c r="K31" s="4">
        <f t="shared" si="2"/>
        <v>-0.29439450016151958</v>
      </c>
      <c r="L31" s="4"/>
    </row>
    <row r="32" spans="1:12" x14ac:dyDescent="0.3">
      <c r="A32">
        <v>1989</v>
      </c>
      <c r="B32" s="4">
        <f>Calculations!H31*Calculations!J31-Calculations!H30*Calculations!J31</f>
        <v>-2.0425243840575369E-2</v>
      </c>
      <c r="C32" s="4">
        <f>Calculations!C31-Calculations!C30</f>
        <v>-8.1505114147109592E-3</v>
      </c>
      <c r="D32" s="4">
        <f>Calculations!F31-Calculations!F30</f>
        <v>-8.1356671105771161E-3</v>
      </c>
      <c r="E32" s="4">
        <f>Calculations!F30*(1-1/(Calculations!K31*Calculations!L31))</f>
        <v>1.2189410602112422E-2</v>
      </c>
      <c r="F32" s="4">
        <f t="shared" si="0"/>
        <v>-2.4522011763751024E-2</v>
      </c>
      <c r="G32" s="4">
        <f>Calculations!D31</f>
        <v>-7.789180408981955E-2</v>
      </c>
      <c r="H32" s="4">
        <f>Calculations!N31-Calculations!C30</f>
        <v>5.3027766243527341E-2</v>
      </c>
      <c r="I32" s="4">
        <f>Calculations!O31-Calculations!H30*Calculations!J31</f>
        <v>2.1774772610108073E-3</v>
      </c>
      <c r="J32" s="4">
        <f t="shared" si="1"/>
        <v>-1.8354511784696229E-3</v>
      </c>
      <c r="K32" s="4">
        <f t="shared" si="2"/>
        <v>-2.4522011763751024E-2</v>
      </c>
      <c r="L32" s="4"/>
    </row>
    <row r="33" spans="1:12" x14ac:dyDescent="0.3">
      <c r="A33">
        <v>1990</v>
      </c>
      <c r="B33" s="4">
        <f>Calculations!H32*Calculations!J32-Calculations!H31*Calculations!J32</f>
        <v>-8.148255168825641E-2</v>
      </c>
      <c r="C33" s="4">
        <f>Calculations!C32-Calculations!C31</f>
        <v>2.2410426838131992E-4</v>
      </c>
      <c r="D33" s="4">
        <f>Calculations!F32-Calculations!F31</f>
        <v>2.4099165315694809E-4</v>
      </c>
      <c r="E33" s="4">
        <f>Calculations!F31*(1-1/(Calculations!K32*Calculations!L32))</f>
        <v>1.0883640461810775E-2</v>
      </c>
      <c r="F33" s="4">
        <f t="shared" si="0"/>
        <v>-7.0133815304907379E-2</v>
      </c>
      <c r="G33" s="4">
        <f>Calculations!D32</f>
        <v>-7.2081203491646054E-2</v>
      </c>
      <c r="H33" s="4">
        <f>Calculations!N32-Calculations!C31</f>
        <v>3.0858758648001777E-2</v>
      </c>
      <c r="I33" s="4">
        <f>Calculations!O32-Calculations!H31*Calculations!J32</f>
        <v>-6.8641115031589095E-3</v>
      </c>
      <c r="J33" s="4">
        <f t="shared" si="1"/>
        <v>-2.2047258958104193E-2</v>
      </c>
      <c r="K33" s="4">
        <f t="shared" si="2"/>
        <v>-7.0133815304907379E-2</v>
      </c>
      <c r="L33" s="4"/>
    </row>
    <row r="34" spans="1:12" x14ac:dyDescent="0.3">
      <c r="A34">
        <v>1991</v>
      </c>
      <c r="B34" s="4">
        <f>Calculations!H33*Calculations!J33-Calculations!H32*Calculations!J33</f>
        <v>-5.7613934514650939E-2</v>
      </c>
      <c r="C34" s="4">
        <f>Calculations!C33-Calculations!C32</f>
        <v>-4.1768638811610553E-2</v>
      </c>
      <c r="D34" s="4">
        <f>Calculations!F33-Calculations!F32</f>
        <v>-2.6554966565078136E-4</v>
      </c>
      <c r="E34" s="4">
        <f>Calculations!F32*(1-1/(Calculations!K33*Calculations!L33))</f>
        <v>9.4313245714828207E-3</v>
      </c>
      <c r="F34" s="4">
        <f t="shared" si="0"/>
        <v>-9.0216798420429456E-2</v>
      </c>
      <c r="G34" s="4">
        <f>Calculations!D33</f>
        <v>-7.9854832784171381E-2</v>
      </c>
      <c r="H34" s="4">
        <f>Calculations!N33-Calculations!C32</f>
        <v>-8.3793221669450912E-4</v>
      </c>
      <c r="I34" s="4">
        <f>Calculations!O33-Calculations!H32*Calculations!J33</f>
        <v>1.8556505600172135E-3</v>
      </c>
      <c r="J34" s="4">
        <f t="shared" si="1"/>
        <v>-1.1379683979580779E-2</v>
      </c>
      <c r="K34" s="4">
        <f t="shared" si="2"/>
        <v>-9.0216798420429456E-2</v>
      </c>
      <c r="L34" s="4"/>
    </row>
    <row r="35" spans="1:12" x14ac:dyDescent="0.3">
      <c r="A35">
        <v>1992</v>
      </c>
      <c r="B35" s="4">
        <f>Calculations!H34*Calculations!J34-Calculations!H33*Calculations!J34</f>
        <v>-2.3378242555762402E-2</v>
      </c>
      <c r="C35" s="4">
        <f>Calculations!C34-Calculations!C33</f>
        <v>-6.680261468866644E-2</v>
      </c>
      <c r="D35" s="4">
        <f>Calculations!F34-Calculations!F33</f>
        <v>-1.6180820540093802E-3</v>
      </c>
      <c r="E35" s="4">
        <f>Calculations!F33*(1-1/(Calculations!K34*Calculations!L34))</f>
        <v>6.6963051132053735E-3</v>
      </c>
      <c r="F35" s="4">
        <f t="shared" si="0"/>
        <v>-8.5102634185232839E-2</v>
      </c>
      <c r="G35" s="4">
        <f>Calculations!D34</f>
        <v>-7.8547857363933757E-2</v>
      </c>
      <c r="H35" s="4">
        <f>Calculations!N34-Calculations!C33</f>
        <v>5.2584880222292102E-3</v>
      </c>
      <c r="I35" s="4">
        <f>Calculations!O34-Calculations!H33*Calculations!J34</f>
        <v>5.0286486053624513E-3</v>
      </c>
      <c r="J35" s="4">
        <f t="shared" si="1"/>
        <v>-1.6841913448890744E-2</v>
      </c>
      <c r="K35" s="4">
        <f t="shared" si="2"/>
        <v>-8.5102634185232839E-2</v>
      </c>
      <c r="L35" s="4"/>
    </row>
    <row r="36" spans="1:12" x14ac:dyDescent="0.3">
      <c r="A36">
        <v>1993</v>
      </c>
      <c r="B36" s="4">
        <f>Calculations!H35*Calculations!J35-Calculations!H34*Calculations!J35</f>
        <v>-2.1493587744901288E-2</v>
      </c>
      <c r="C36" s="4">
        <f>Calculations!C35-Calculations!C34</f>
        <v>-5.171731463728943E-3</v>
      </c>
      <c r="D36" s="4">
        <f>Calculations!F35-Calculations!F34</f>
        <v>-2.9194322265061814E-3</v>
      </c>
      <c r="E36" s="4">
        <f>Calculations!F34*(1-1/(Calculations!K35*Calculations!L35))</f>
        <v>4.2627584592754104E-3</v>
      </c>
      <c r="F36" s="4">
        <f t="shared" si="0"/>
        <v>-2.5321992975861001E-2</v>
      </c>
      <c r="G36" s="4">
        <f>Calculations!D35</f>
        <v>-3.3436582351080144E-2</v>
      </c>
      <c r="H36" s="4">
        <f>Calculations!N35-Calculations!C34</f>
        <v>1.0890299844968844E-2</v>
      </c>
      <c r="I36" s="4">
        <f>Calculations!O35-Calculations!H34*Calculations!J35</f>
        <v>5.9460601405443569E-3</v>
      </c>
      <c r="J36" s="4">
        <f t="shared" si="1"/>
        <v>-8.7217706102940586E-3</v>
      </c>
      <c r="K36" s="4">
        <f t="shared" si="2"/>
        <v>-2.5321992975861001E-2</v>
      </c>
      <c r="L36" s="4"/>
    </row>
    <row r="37" spans="1:12" x14ac:dyDescent="0.3">
      <c r="A37">
        <v>1994</v>
      </c>
      <c r="B37" s="4">
        <f>Calculations!H36*Calculations!J36-Calculations!H35*Calculations!J36</f>
        <v>0.15090154725251353</v>
      </c>
      <c r="C37" s="4">
        <f>Calculations!C36-Calculations!C35</f>
        <v>-2.9983956789759049E-2</v>
      </c>
      <c r="D37" s="4">
        <f>Calculations!F36-Calculations!F35</f>
        <v>2.4325653201068692E-3</v>
      </c>
      <c r="E37" s="4">
        <f>Calculations!F35*(1-1/(Calculations!K36*Calculations!L36))</f>
        <v>4.4122156609965229E-3</v>
      </c>
      <c r="F37" s="4">
        <f t="shared" si="0"/>
        <v>0.12776237144385788</v>
      </c>
      <c r="G37" s="4">
        <f>Calculations!D36</f>
        <v>-2.4266172163094422E-2</v>
      </c>
      <c r="H37" s="4">
        <f>Calculations!N36-Calculations!C35</f>
        <v>7.6598367869754325E-3</v>
      </c>
      <c r="I37" s="4">
        <f>Calculations!O36-Calculations!H35*Calculations!J36</f>
        <v>4.1908957860038315E-3</v>
      </c>
      <c r="J37" s="4">
        <f t="shared" si="1"/>
        <v>0.14017781103397303</v>
      </c>
      <c r="K37" s="4">
        <f t="shared" si="2"/>
        <v>0.12776237144385788</v>
      </c>
      <c r="L37" s="4"/>
    </row>
    <row r="38" spans="1:12" x14ac:dyDescent="0.3">
      <c r="A38">
        <v>1995</v>
      </c>
      <c r="B38" s="4">
        <f>Calculations!H37*Calculations!J37-Calculations!H36*Calculations!J37</f>
        <v>-1.5767450247926085E-2</v>
      </c>
      <c r="C38" s="4">
        <f>Calculations!C37-Calculations!C36</f>
        <v>-4.5115531870244405E-2</v>
      </c>
      <c r="D38" s="4">
        <f>Calculations!F37-Calculations!F36</f>
        <v>-3.7001138326213726E-3</v>
      </c>
      <c r="E38" s="4">
        <f>Calculations!F36*(1-1/(Calculations!K37*Calculations!L37))</f>
        <v>9.064692004607992E-3</v>
      </c>
      <c r="F38" s="4">
        <f t="shared" ref="F38:F60" si="3">SUM(B38:E38)</f>
        <v>-5.5518403946183875E-2</v>
      </c>
      <c r="G38" s="4">
        <f>Calculations!D37</f>
        <v>-4.6621149299687262E-2</v>
      </c>
      <c r="H38" s="4">
        <f>Calculations!N37-Calculations!C36</f>
        <v>2.5917154951026339E-2</v>
      </c>
      <c r="I38" s="4">
        <f>Calculations!O37-Calculations!H36*Calculations!J37</f>
        <v>3.6570744000521405E-2</v>
      </c>
      <c r="J38" s="4">
        <f t="shared" si="1"/>
        <v>-7.1385153598044357E-2</v>
      </c>
      <c r="K38" s="4">
        <f t="shared" si="2"/>
        <v>-5.5518403946183875E-2</v>
      </c>
      <c r="L38" s="4"/>
    </row>
    <row r="39" spans="1:12" x14ac:dyDescent="0.3">
      <c r="A39">
        <v>1996</v>
      </c>
      <c r="B39" s="4">
        <f>Calculations!H38*Calculations!J38-Calculations!H37*Calculations!J38</f>
        <v>-0.10726435149897121</v>
      </c>
      <c r="C39" s="4">
        <f>Calculations!C38-Calculations!C37</f>
        <v>3.8985136598782361E-2</v>
      </c>
      <c r="D39" s="4">
        <f>Calculations!F38-Calculations!F37</f>
        <v>-3.1012883517088502E-3</v>
      </c>
      <c r="E39" s="4">
        <f>Calculations!F37*(1-1/(Calculations!K38*Calculations!L38))</f>
        <v>9.8930116166450026E-3</v>
      </c>
      <c r="F39" s="4">
        <f t="shared" si="3"/>
        <v>-6.1487491635252689E-2</v>
      </c>
      <c r="G39" s="4">
        <f>Calculations!D38</f>
        <v>-4.3307019319640656E-2</v>
      </c>
      <c r="H39" s="4">
        <f>Calculations!N38-Calculations!C37</f>
        <v>3.4749821117285029E-2</v>
      </c>
      <c r="I39" s="4">
        <f>Calculations!O38-Calculations!H37*Calculations!J38</f>
        <v>-1.4967904846835411E-3</v>
      </c>
      <c r="J39" s="4">
        <f t="shared" si="1"/>
        <v>-5.1433502948213521E-2</v>
      </c>
      <c r="K39" s="4">
        <f t="shared" si="2"/>
        <v>-6.1487491635252689E-2</v>
      </c>
      <c r="L39" s="4"/>
    </row>
    <row r="40" spans="1:12" x14ac:dyDescent="0.3">
      <c r="A40">
        <v>1997</v>
      </c>
      <c r="B40" s="4">
        <f>Calculations!H39*Calculations!J39-Calculations!H38*Calculations!J39</f>
        <v>-6.1500058691165038E-2</v>
      </c>
      <c r="C40" s="4">
        <f>Calculations!C39-Calculations!C38</f>
        <v>3.2688898591729763E-2</v>
      </c>
      <c r="D40" s="4">
        <f>Calculations!F39-Calculations!F38</f>
        <v>1.0527658417193927E-3</v>
      </c>
      <c r="E40" s="4">
        <f>Calculations!F38*(1-1/(Calculations!K39*Calculations!L39))</f>
        <v>6.779656965317688E-3</v>
      </c>
      <c r="F40" s="4">
        <f t="shared" si="3"/>
        <v>-2.0978737292398193E-2</v>
      </c>
      <c r="G40" s="4">
        <f>Calculations!D39</f>
        <v>-3.5051928379181183E-2</v>
      </c>
      <c r="H40" s="4">
        <f>Calculations!N39-Calculations!C38</f>
        <v>2.6239145350295912E-2</v>
      </c>
      <c r="I40" s="4">
        <f>Calculations!O39-Calculations!H38*Calculations!J39</f>
        <v>-7.6995481299890756E-4</v>
      </c>
      <c r="J40" s="4">
        <f t="shared" si="1"/>
        <v>-1.1395999450514015E-2</v>
      </c>
      <c r="K40" s="4">
        <f t="shared" si="2"/>
        <v>-2.0978737292398193E-2</v>
      </c>
      <c r="L40" s="4"/>
    </row>
    <row r="41" spans="1:12" x14ac:dyDescent="0.3">
      <c r="A41">
        <v>1998</v>
      </c>
      <c r="B41" s="4">
        <f>Calculations!H40*Calculations!J40-Calculations!H39*Calculations!J40</f>
        <v>1.8174550088903563E-4</v>
      </c>
      <c r="C41" s="4">
        <f>Calculations!C40-Calculations!C39</f>
        <v>1.7203540830178027E-2</v>
      </c>
      <c r="D41" s="4">
        <f>Calculations!F40-Calculations!F39</f>
        <v>-7.3085918743276412E-5</v>
      </c>
      <c r="E41" s="4">
        <f>Calculations!F39*(1-1/(Calculations!K40*Calculations!L40))</f>
        <v>5.9554712702584679E-3</v>
      </c>
      <c r="F41" s="4">
        <f t="shared" si="3"/>
        <v>2.3267671682582255E-2</v>
      </c>
      <c r="G41" s="4">
        <f>Calculations!D40</f>
        <v>-1.7064234603396667E-2</v>
      </c>
      <c r="H41" s="4">
        <f>Calculations!N40-Calculations!C39</f>
        <v>9.9495669723517408E-3</v>
      </c>
      <c r="I41" s="4">
        <f>Calculations!O40-Calculations!H39*Calculations!J40</f>
        <v>5.6080994245997773E-3</v>
      </c>
      <c r="J41" s="4">
        <f t="shared" si="1"/>
        <v>2.4774239889027404E-2</v>
      </c>
      <c r="K41" s="4">
        <f t="shared" si="2"/>
        <v>2.3267671682582255E-2</v>
      </c>
      <c r="L41" s="4"/>
    </row>
    <row r="42" spans="1:12" x14ac:dyDescent="0.3">
      <c r="A42">
        <v>1999</v>
      </c>
      <c r="B42" s="4">
        <f>Calculations!H41*Calculations!J41-Calculations!H40*Calculations!J41</f>
        <v>-2.9677914826962359E-2</v>
      </c>
      <c r="C42" s="4">
        <f>Calculations!C41-Calculations!C40</f>
        <v>1.8138888741287815E-2</v>
      </c>
      <c r="D42" s="4">
        <f>Calculations!F41-Calculations!F40</f>
        <v>6.8424255859024924E-3</v>
      </c>
      <c r="E42" s="4">
        <f>Calculations!F40*(1-1/(Calculations!K41*Calculations!L41))</f>
        <v>5.5889216984026102E-3</v>
      </c>
      <c r="F42" s="4">
        <f t="shared" si="3"/>
        <v>8.9232119863055792E-4</v>
      </c>
      <c r="G42" s="4">
        <f>Calculations!D41</f>
        <v>-2.5021325139616784E-2</v>
      </c>
      <c r="H42" s="4">
        <f>Calculations!N41-Calculations!C40</f>
        <v>1.4535813399923284E-2</v>
      </c>
      <c r="I42" s="4">
        <f>Calculations!O41-Calculations!H40*Calculations!J41</f>
        <v>6.8373492330989216E-3</v>
      </c>
      <c r="J42" s="4">
        <f t="shared" si="1"/>
        <v>4.5404837052251366E-3</v>
      </c>
      <c r="K42" s="4">
        <f t="shared" si="2"/>
        <v>8.9232119863055792E-4</v>
      </c>
      <c r="L42" s="4"/>
    </row>
    <row r="43" spans="1:12" x14ac:dyDescent="0.3">
      <c r="A43">
        <v>2000</v>
      </c>
      <c r="B43" s="4">
        <f>Calculations!H42*Calculations!J42-Calculations!H41*Calculations!J42</f>
        <v>-2.7074076009783343E-2</v>
      </c>
      <c r="C43" s="4">
        <f>Calculations!C42-Calculations!C41</f>
        <v>3.9049292189609328E-2</v>
      </c>
      <c r="D43" s="4">
        <f>Calculations!F42-Calculations!F41</f>
        <v>-3.0160513731480321E-3</v>
      </c>
      <c r="E43" s="4">
        <f>Calculations!F41*(1-1/(Calculations!K42*Calculations!L42))</f>
        <v>6.6948148959006474E-3</v>
      </c>
      <c r="F43" s="4">
        <f t="shared" si="3"/>
        <v>1.5653979702578598E-2</v>
      </c>
      <c r="G43" s="4">
        <f>Calculations!D42</f>
        <v>-2.6090578327922182E-2</v>
      </c>
      <c r="H43" s="4">
        <f>Calculations!N42-Calculations!C41</f>
        <v>1.2936744270953648E-2</v>
      </c>
      <c r="I43" s="4">
        <f>Calculations!O42-Calculations!H41*Calculations!J42</f>
        <v>5.3844781276489728E-3</v>
      </c>
      <c r="J43" s="4">
        <f t="shared" si="1"/>
        <v>2.3423335631898162E-2</v>
      </c>
      <c r="K43" s="4">
        <f t="shared" si="2"/>
        <v>1.5653979702578601E-2</v>
      </c>
      <c r="L43" s="4"/>
    </row>
    <row r="44" spans="1:12" x14ac:dyDescent="0.3">
      <c r="A44">
        <v>2001</v>
      </c>
      <c r="B44" s="4">
        <f>Calculations!H43*Calculations!J43-Calculations!H42*Calculations!J43</f>
        <v>-1.825571297753896E-2</v>
      </c>
      <c r="C44" s="4">
        <f>Calculations!C43-Calculations!C42</f>
        <v>1.6955111175745122E-2</v>
      </c>
      <c r="D44" s="4">
        <f>Calculations!F43-Calculations!F42</f>
        <v>8.0906096065495869E-4</v>
      </c>
      <c r="E44" s="4">
        <f>Calculations!F42*(1-1/(Calculations!K43*Calculations!L43))</f>
        <v>2.0536259592985806E-3</v>
      </c>
      <c r="F44" s="4">
        <f t="shared" si="3"/>
        <v>1.5620851181597012E-3</v>
      </c>
      <c r="G44" s="4">
        <f>Calculations!D43</f>
        <v>-2.559083355662085E-2</v>
      </c>
      <c r="H44" s="4">
        <f>Calculations!N43-Calculations!C42</f>
        <v>1.5351275357495475E-2</v>
      </c>
      <c r="I44" s="4">
        <f>Calculations!O43-Calculations!H42*Calculations!J43</f>
        <v>1.0158859433853487E-2</v>
      </c>
      <c r="J44" s="4">
        <f t="shared" si="1"/>
        <v>1.6427838834315901E-3</v>
      </c>
      <c r="K44" s="4">
        <f t="shared" si="2"/>
        <v>1.562085118159702E-3</v>
      </c>
      <c r="L44" s="4"/>
    </row>
    <row r="45" spans="1:12" x14ac:dyDescent="0.3">
      <c r="A45">
        <v>2002</v>
      </c>
      <c r="B45" s="4">
        <f>Calculations!H44*Calculations!J44-Calculations!H43*Calculations!J44</f>
        <v>-8.5489061569742619E-3</v>
      </c>
      <c r="C45" s="4">
        <f>Calculations!C44-Calculations!C43</f>
        <v>2.2560085585941803E-2</v>
      </c>
      <c r="D45" s="4">
        <f>Calculations!F44-Calculations!F43</f>
        <v>3.297799585469198E-3</v>
      </c>
      <c r="E45" s="4">
        <f>Calculations!F43*(1-1/(Calculations!K44*Calculations!L44))</f>
        <v>2.822127398117017E-3</v>
      </c>
      <c r="F45" s="4">
        <f t="shared" si="3"/>
        <v>2.0131106412553754E-2</v>
      </c>
      <c r="G45" s="4">
        <f>Calculations!D44</f>
        <v>-1.7231089195385213E-2</v>
      </c>
      <c r="H45" s="4">
        <f>Calculations!N44-Calculations!C43</f>
        <v>9.9030506164527188E-3</v>
      </c>
      <c r="I45" s="4">
        <f>Calculations!O44-Calculations!H43*Calculations!J44</f>
        <v>8.7626636548636602E-3</v>
      </c>
      <c r="J45" s="4">
        <f t="shared" si="1"/>
        <v>1.8696481336622585E-2</v>
      </c>
      <c r="K45" s="4">
        <f t="shared" si="2"/>
        <v>2.0131106412553751E-2</v>
      </c>
      <c r="L45" s="4"/>
    </row>
    <row r="46" spans="1:12" x14ac:dyDescent="0.3">
      <c r="A46">
        <v>2003</v>
      </c>
      <c r="B46" s="4">
        <f>Calculations!H45*Calculations!J45-Calculations!H44*Calculations!J45</f>
        <v>-1.3508051716355506E-2</v>
      </c>
      <c r="C46" s="4">
        <f>Calculations!C45-Calculations!C44</f>
        <v>8.6067594391022739E-3</v>
      </c>
      <c r="D46" s="4">
        <f>Calculations!F45-Calculations!F44</f>
        <v>1.9195056952111059E-3</v>
      </c>
      <c r="E46" s="4">
        <f>Calculations!F44*(1-1/(Calculations!K45*Calculations!L45))</f>
        <v>3.8346841003491822E-3</v>
      </c>
      <c r="F46" s="4">
        <f t="shared" si="3"/>
        <v>8.5289751830705572E-4</v>
      </c>
      <c r="G46" s="4">
        <f>Calculations!D45</f>
        <v>-2.0861835465911721E-2</v>
      </c>
      <c r="H46" s="4">
        <f>Calculations!N45-Calculations!C44</f>
        <v>4.0104624369557695E-3</v>
      </c>
      <c r="I46" s="4">
        <f>Calculations!O45-Calculations!H44*Calculations!J45</f>
        <v>9.4839291550530905E-3</v>
      </c>
      <c r="J46" s="4">
        <f t="shared" si="1"/>
        <v>8.2203413922099164E-3</v>
      </c>
      <c r="K46" s="4">
        <f t="shared" si="2"/>
        <v>8.5289751830705529E-4</v>
      </c>
      <c r="L46" s="4"/>
    </row>
    <row r="47" spans="1:12" x14ac:dyDescent="0.3">
      <c r="A47">
        <v>2004</v>
      </c>
      <c r="B47" s="4">
        <f>Calculations!H46*Calculations!J46-Calculations!H45*Calculations!J46</f>
        <v>-7.9194762057056105E-3</v>
      </c>
      <c r="C47" s="4">
        <f>Calculations!C46-Calculations!C45</f>
        <v>-2.5118516023240889E-3</v>
      </c>
      <c r="D47" s="4">
        <f>Calculations!F46-Calculations!F45</f>
        <v>6.8232278652435863E-5</v>
      </c>
      <c r="E47" s="4">
        <f>Calculations!F45*(1-1/(Calculations!K46*Calculations!L46))</f>
        <v>4.6717922223072804E-3</v>
      </c>
      <c r="F47" s="4">
        <f t="shared" si="3"/>
        <v>-5.6913033070699831E-3</v>
      </c>
      <c r="G47" s="4">
        <f>Calculations!D46</f>
        <v>-2.4835657430653302E-2</v>
      </c>
      <c r="H47" s="4">
        <f>Calculations!N46-Calculations!C45</f>
        <v>8.5035583948420146E-4</v>
      </c>
      <c r="I47" s="4">
        <f>Calculations!O46-Calculations!H45*Calculations!J46</f>
        <v>8.2900394944010643E-3</v>
      </c>
      <c r="J47" s="4">
        <f t="shared" si="1"/>
        <v>1.0003958789698054E-2</v>
      </c>
      <c r="K47" s="4">
        <f t="shared" si="2"/>
        <v>-5.6913033070699823E-3</v>
      </c>
      <c r="L47" s="4"/>
    </row>
    <row r="48" spans="1:12" x14ac:dyDescent="0.3">
      <c r="A48">
        <v>2005</v>
      </c>
      <c r="B48" s="4">
        <f>Calculations!H47*Calculations!J47-Calculations!H46*Calculations!J47</f>
        <v>-2.2384202867922573E-2</v>
      </c>
      <c r="C48" s="4">
        <f>Calculations!C47-Calculations!C46</f>
        <v>8.2255682566422517E-3</v>
      </c>
      <c r="D48" s="4">
        <f>Calculations!F47-Calculations!F46</f>
        <v>1.324954241825646E-3</v>
      </c>
      <c r="E48" s="4">
        <f>Calculations!F46*(1-1/(Calculations!K47*Calculations!L47))</f>
        <v>3.4389760511351667E-3</v>
      </c>
      <c r="F48" s="4">
        <f t="shared" si="3"/>
        <v>-9.3947043183195082E-3</v>
      </c>
      <c r="G48" s="4">
        <f>Calculations!D47</f>
        <v>-2.4092643210812233E-2</v>
      </c>
      <c r="H48" s="4">
        <f>Calculations!N47-Calculations!C46</f>
        <v>4.9228904097379511E-3</v>
      </c>
      <c r="I48" s="4">
        <f>Calculations!O47-Calculations!H46*Calculations!J47</f>
        <v>7.6934067571532982E-3</v>
      </c>
      <c r="J48" s="4">
        <f t="shared" si="1"/>
        <v>2.0816417256014751E-3</v>
      </c>
      <c r="K48" s="4">
        <f t="shared" si="2"/>
        <v>-9.3947043183195082E-3</v>
      </c>
      <c r="L48" s="4"/>
    </row>
    <row r="49" spans="1:12" x14ac:dyDescent="0.3">
      <c r="A49">
        <v>2006</v>
      </c>
      <c r="B49" s="4">
        <f>Calculations!H48*Calculations!J48-Calculations!H47*Calculations!J48</f>
        <v>-2.6949882862669892E-2</v>
      </c>
      <c r="C49" s="4">
        <f>Calculations!C48-Calculations!C47</f>
        <v>1.6287091424514899E-2</v>
      </c>
      <c r="D49" s="4">
        <f>Calculations!F48-Calculations!F47</f>
        <v>3.6953275102274349E-3</v>
      </c>
      <c r="E49" s="4">
        <f>Calculations!F47*(1-1/(Calculations!K48*Calculations!L48))</f>
        <v>3.9254318009176274E-3</v>
      </c>
      <c r="F49" s="4">
        <f t="shared" si="3"/>
        <v>-3.0420321270099304E-3</v>
      </c>
      <c r="G49" s="4">
        <f>Calculations!D48</f>
        <v>-2.8423877173069326E-2</v>
      </c>
      <c r="H49" s="4">
        <f>Calculations!N48-Calculations!C47</f>
        <v>5.2069513351339081E-3</v>
      </c>
      <c r="I49" s="4">
        <f>Calculations!O48-Calculations!H47*Calculations!J48</f>
        <v>8.9972800564270591E-3</v>
      </c>
      <c r="J49" s="4">
        <f t="shared" si="1"/>
        <v>1.1177613654498429E-2</v>
      </c>
      <c r="K49" s="4">
        <f t="shared" si="2"/>
        <v>-3.0420321270099304E-3</v>
      </c>
      <c r="L49" s="4"/>
    </row>
    <row r="50" spans="1:12" x14ac:dyDescent="0.3">
      <c r="A50">
        <v>2007</v>
      </c>
      <c r="B50" s="4">
        <f>Calculations!H49*Calculations!J49-Calculations!H48*Calculations!J49</f>
        <v>-2.6201620941647311E-2</v>
      </c>
      <c r="C50" s="4">
        <f>Calculations!C49-Calculations!C48</f>
        <v>1.1417035075550003E-2</v>
      </c>
      <c r="D50" s="4">
        <f>Calculations!F49-Calculations!F48</f>
        <v>1.5558729068135824E-3</v>
      </c>
      <c r="E50" s="4">
        <f>Calculations!F48*(1-1/(Calculations!K49*Calculations!L49))</f>
        <v>3.0454582158646261E-3</v>
      </c>
      <c r="F50" s="4">
        <f t="shared" si="3"/>
        <v>-1.01832547434191E-2</v>
      </c>
      <c r="G50" s="4">
        <f>Calculations!D49</f>
        <v>-2.5300363226584362E-2</v>
      </c>
      <c r="H50" s="4">
        <f>Calculations!N49-Calculations!C48</f>
        <v>6.3574509139509017E-3</v>
      </c>
      <c r="I50" s="4">
        <f>Calculations!O49-Calculations!H48*Calculations!J49</f>
        <v>9.2687784797019571E-3</v>
      </c>
      <c r="J50" s="4">
        <f t="shared" si="1"/>
        <v>-5.0912091048759683E-4</v>
      </c>
      <c r="K50" s="4">
        <f t="shared" si="2"/>
        <v>-1.01832547434191E-2</v>
      </c>
      <c r="L50" s="4"/>
    </row>
    <row r="51" spans="1:12" x14ac:dyDescent="0.3">
      <c r="A51">
        <v>2008</v>
      </c>
      <c r="B51" s="4">
        <f>Calculations!H50*Calculations!J50-Calculations!H49*Calculations!J50</f>
        <v>-2.990820586606447E-2</v>
      </c>
      <c r="C51" s="4">
        <f>Calculations!C50-Calculations!C49</f>
        <v>4.8063042346907364E-2</v>
      </c>
      <c r="D51" s="4">
        <f>Calculations!F50-Calculations!F49</f>
        <v>4.361175226594502E-3</v>
      </c>
      <c r="E51" s="4">
        <f>Calculations!F49*(1-1/(Calculations!K50*Calculations!L50))</f>
        <v>3.5292138763520606E-3</v>
      </c>
      <c r="F51" s="4">
        <f t="shared" si="3"/>
        <v>2.6045225583789456E-2</v>
      </c>
      <c r="G51" s="4">
        <f>Calculations!D50</f>
        <v>-2.0631541493006153E-2</v>
      </c>
      <c r="H51" s="4">
        <f>Calculations!N50-Calculations!C49</f>
        <v>2.3358797388340069E-3</v>
      </c>
      <c r="I51" s="4">
        <f>Calculations!O50-Calculations!H49*Calculations!J50</f>
        <v>8.3486808947940624E-3</v>
      </c>
      <c r="J51" s="4">
        <f t="shared" si="1"/>
        <v>3.5992206443167536E-2</v>
      </c>
      <c r="K51" s="4">
        <f t="shared" si="2"/>
        <v>2.6045225583789453E-2</v>
      </c>
      <c r="L51" s="4"/>
    </row>
    <row r="52" spans="1:12" x14ac:dyDescent="0.3">
      <c r="A52">
        <v>2009</v>
      </c>
      <c r="B52" s="4">
        <f>Calculations!H51*Calculations!J51-Calculations!H50*Calculations!J51</f>
        <v>9.960001426753777E-2</v>
      </c>
      <c r="C52" s="4">
        <f>Calculations!C51-Calculations!C50</f>
        <v>4.1660197470930999E-2</v>
      </c>
      <c r="D52" s="4">
        <f>Calculations!F51-Calculations!F50</f>
        <v>6.0042745469840175E-3</v>
      </c>
      <c r="E52" s="4">
        <f>Calculations!F50*(1-1/(Calculations!K51*Calculations!L51))</f>
        <v>-7.4166491111719596E-4</v>
      </c>
      <c r="F52" s="4">
        <f t="shared" si="3"/>
        <v>0.14652282137433559</v>
      </c>
      <c r="G52" s="4">
        <f>Calculations!D51</f>
        <v>7.4285252109244611E-4</v>
      </c>
      <c r="H52" s="4">
        <f>Calculations!N51-Calculations!C50</f>
        <v>2.1983954867945993E-2</v>
      </c>
      <c r="I52" s="4">
        <f>Calculations!O51-Calculations!H50*Calculations!J51</f>
        <v>2.2450025926949169E-3</v>
      </c>
      <c r="J52" s="4">
        <f t="shared" si="1"/>
        <v>0.12155101139260224</v>
      </c>
      <c r="K52" s="4">
        <f t="shared" si="2"/>
        <v>0.14652282137433559</v>
      </c>
      <c r="L52" s="4"/>
    </row>
    <row r="53" spans="1:12" x14ac:dyDescent="0.3">
      <c r="A53">
        <v>2010</v>
      </c>
      <c r="B53" s="4">
        <f>Calculations!H52*Calculations!J52-Calculations!H51*Calculations!J52</f>
        <v>-4.3053849364033704E-3</v>
      </c>
      <c r="C53" s="4">
        <f>Calculations!C52-Calculations!C51</f>
        <v>3.0427962378929363E-2</v>
      </c>
      <c r="D53" s="4">
        <f>Calculations!F52-Calculations!F51</f>
        <v>-6.1872096893955675E-5</v>
      </c>
      <c r="E53" s="4">
        <f>Calculations!F51*(1-1/(Calculations!K52*Calculations!L52))</f>
        <v>5.4605800549073812E-3</v>
      </c>
      <c r="F53" s="4">
        <f t="shared" si="3"/>
        <v>3.1521285400539417E-2</v>
      </c>
      <c r="G53" s="4">
        <f>Calculations!D52</f>
        <v>1.000097624582812E-2</v>
      </c>
      <c r="H53" s="4">
        <f>Calculations!N52-Calculations!C51</f>
        <v>-7.7207310395727702E-3</v>
      </c>
      <c r="I53" s="4">
        <f>Calculations!O52-Calculations!H51*Calculations!J52</f>
        <v>5.8957230610597964E-3</v>
      </c>
      <c r="J53" s="4">
        <f t="shared" si="1"/>
        <v>2.3345317133224269E-2</v>
      </c>
      <c r="K53" s="4">
        <f t="shared" si="2"/>
        <v>3.1521285400539417E-2</v>
      </c>
      <c r="L53" s="4"/>
    </row>
    <row r="54" spans="1:12" x14ac:dyDescent="0.3">
      <c r="A54">
        <v>2011</v>
      </c>
      <c r="B54" s="4">
        <f>Calculations!H53*Calculations!J53-Calculations!H52*Calculations!J53</f>
        <v>-2.5797222617485537E-2</v>
      </c>
      <c r="C54" s="4">
        <f>Calculations!C53-Calculations!C52</f>
        <v>2.5210259582003292E-2</v>
      </c>
      <c r="D54" s="4">
        <f>Calculations!F53-Calculations!F52</f>
        <v>3.1083134180316663E-4</v>
      </c>
      <c r="E54" s="4">
        <f>Calculations!F52*(1-1/(Calculations!K53*Calculations!L53))</f>
        <v>5.3140365298721638E-3</v>
      </c>
      <c r="F54" s="4">
        <f t="shared" si="3"/>
        <v>5.0379048361930854E-3</v>
      </c>
      <c r="G54" s="4">
        <f>Calculations!D53</f>
        <v>6.5098393897843419E-3</v>
      </c>
      <c r="H54" s="4">
        <f>Calculations!N53-Calculations!C52</f>
        <v>-9.6704141475117966E-3</v>
      </c>
      <c r="I54" s="4">
        <f>Calculations!O53-Calculations!H52*Calculations!J53</f>
        <v>5.5541580762954023E-3</v>
      </c>
      <c r="J54" s="4">
        <f t="shared" si="1"/>
        <v>2.644321517625137E-3</v>
      </c>
      <c r="K54" s="4">
        <f t="shared" si="2"/>
        <v>5.0379048361930846E-3</v>
      </c>
      <c r="L54" s="4"/>
    </row>
    <row r="55" spans="1:12" x14ac:dyDescent="0.3">
      <c r="A55">
        <v>2012</v>
      </c>
      <c r="B55" s="4">
        <f>Calculations!H54*Calculations!J54-Calculations!H53*Calculations!J54</f>
        <v>-4.7569656072714156E-3</v>
      </c>
      <c r="C55" s="4">
        <f>Calculations!C54-Calculations!C53</f>
        <v>3.6224015138788479E-2</v>
      </c>
      <c r="D55" s="4">
        <f>Calculations!F54-Calculations!F53</f>
        <v>1.9447823052164553E-3</v>
      </c>
      <c r="E55" s="4">
        <f>Calculations!F53*(1-1/(Calculations!K54*Calculations!L54))</f>
        <v>4.2236931506406785E-3</v>
      </c>
      <c r="F55" s="4">
        <f t="shared" si="3"/>
        <v>3.76355249873742E-2</v>
      </c>
      <c r="G55" s="4">
        <f>Calculations!D54</f>
        <v>7.2865516284493495E-3</v>
      </c>
      <c r="H55" s="4">
        <f>Calculations!N54-Calculations!C53</f>
        <v>-5.633584884001952E-3</v>
      </c>
      <c r="I55" s="4">
        <f>Calculations!O54-Calculations!H53*Calculations!J54</f>
        <v>7.6862702690528688E-3</v>
      </c>
      <c r="J55" s="4">
        <f t="shared" si="1"/>
        <v>2.8296287973873933E-2</v>
      </c>
      <c r="K55" s="4">
        <f t="shared" si="2"/>
        <v>3.76355249873742E-2</v>
      </c>
      <c r="L55" s="4"/>
    </row>
    <row r="56" spans="1:12" x14ac:dyDescent="0.3">
      <c r="A56">
        <v>2013</v>
      </c>
      <c r="B56" s="4">
        <f>Calculations!H55*Calculations!J55-Calculations!H54*Calculations!J55</f>
        <v>-3.4068823856563263E-3</v>
      </c>
      <c r="C56" s="4">
        <f>Calculations!C55-Calculations!C54</f>
        <v>1.3707517737105324E-2</v>
      </c>
      <c r="D56" s="4">
        <f>Calculations!F55-Calculations!F54</f>
        <v>3.2804034517719544E-3</v>
      </c>
      <c r="E56" s="4">
        <f>Calculations!F54*(1-1/(Calculations!K55*Calculations!L55))</f>
        <v>1.9268079179110675E-3</v>
      </c>
      <c r="F56" s="4">
        <f t="shared" si="3"/>
        <v>1.5507846721132019E-2</v>
      </c>
      <c r="G56" s="4">
        <f>Calculations!D55</f>
        <v>4.3640607994301786E-3</v>
      </c>
      <c r="H56" s="4">
        <f>Calculations!N55-Calculations!C54</f>
        <v>6.0757606304807643E-3</v>
      </c>
      <c r="I56" s="4">
        <f>Calculations!O55-Calculations!H54*Calculations!J55</f>
        <v>6.7337656120697795E-3</v>
      </c>
      <c r="J56" s="4">
        <f t="shared" si="1"/>
        <v>-1.6657403208487041E-3</v>
      </c>
      <c r="K56" s="4">
        <f t="shared" si="2"/>
        <v>1.5507846721132017E-2</v>
      </c>
      <c r="L56" s="4"/>
    </row>
    <row r="57" spans="1:12" x14ac:dyDescent="0.3">
      <c r="A57">
        <v>2014</v>
      </c>
      <c r="B57" s="4">
        <f>Calculations!H56*Calculations!J56-Calculations!H55*Calculations!J56</f>
        <v>-3.2137041216309739E-3</v>
      </c>
      <c r="C57" s="4">
        <f>Calculations!C56-Calculations!C55</f>
        <v>2.8018333832660058E-2</v>
      </c>
      <c r="D57" s="4">
        <f>Calculations!F56-Calculations!F55</f>
        <v>5.4136240321991241E-3</v>
      </c>
      <c r="E57" s="4">
        <f>Calculations!F55*(1-1/(Calculations!K56*Calculations!L56))</f>
        <v>4.4001378510288049E-3</v>
      </c>
      <c r="F57" s="4">
        <f t="shared" si="3"/>
        <v>3.4618391594257017E-2</v>
      </c>
      <c r="G57" s="4">
        <f>Calculations!D56</f>
        <v>1.2983452843077678E-2</v>
      </c>
      <c r="H57" s="4">
        <f>Calculations!N56-Calculations!C55</f>
        <v>-7.538351218118633E-3</v>
      </c>
      <c r="I57" s="4">
        <f>Calculations!O56-Calculations!H55*Calculations!J56</f>
        <v>7.5388434341980837E-3</v>
      </c>
      <c r="J57" s="4">
        <f t="shared" si="1"/>
        <v>2.163444653509989E-2</v>
      </c>
      <c r="K57" s="4">
        <f t="shared" si="2"/>
        <v>3.4618391594257017E-2</v>
      </c>
      <c r="L57" s="4"/>
    </row>
    <row r="58" spans="1:12" x14ac:dyDescent="0.3">
      <c r="A58">
        <v>2015</v>
      </c>
      <c r="B58" s="4">
        <f>Calculations!H57*Calculations!J57-Calculations!H56*Calculations!J57</f>
        <v>3.944800716076409E-2</v>
      </c>
      <c r="C58" s="4">
        <f>Calculations!C57-Calculations!C56</f>
        <v>-2.526657572361557E-2</v>
      </c>
      <c r="D58" s="4">
        <f>Calculations!F57-Calculations!F56</f>
        <v>7.4905439685779285E-3</v>
      </c>
      <c r="E58" s="4">
        <f>Calculations!F56*(1-1/(Calculations!K57*Calculations!L57))</f>
        <v>3.945256483691424E-3</v>
      </c>
      <c r="F58" s="4">
        <f t="shared" si="3"/>
        <v>2.5617231889417873E-2</v>
      </c>
      <c r="G58" s="4">
        <f>Calculations!D57</f>
        <v>1.3975762976550678E-2</v>
      </c>
      <c r="H58" s="4">
        <f>Calculations!N57-Calculations!C56</f>
        <v>-3.5271166830198042E-3</v>
      </c>
      <c r="I58" s="4">
        <f>Calculations!O57-Calculations!H56*Calculations!J57</f>
        <v>9.2029114273445289E-3</v>
      </c>
      <c r="J58" s="4">
        <f t="shared" si="1"/>
        <v>5.9656741685424706E-3</v>
      </c>
      <c r="K58" s="4">
        <f t="shared" si="2"/>
        <v>2.561723188941787E-2</v>
      </c>
      <c r="L58" s="4"/>
    </row>
    <row r="59" spans="1:12" x14ac:dyDescent="0.3">
      <c r="A59">
        <v>2016</v>
      </c>
      <c r="B59" s="4">
        <f>Calculations!H58*Calculations!J58-Calculations!H57*Calculations!J58</f>
        <v>2.1325404230132603E-2</v>
      </c>
      <c r="C59" s="4">
        <f>Calculations!C58-Calculations!C57</f>
        <v>-6.3046761608319124E-3</v>
      </c>
      <c r="D59" s="4">
        <f>Calculations!F58-Calculations!F57</f>
        <v>5.478821294301342E-3</v>
      </c>
      <c r="E59" s="4">
        <f>Calculations!F57*(1-1/(Calculations!K58*Calculations!L58))</f>
        <v>5.196252930190568E-3</v>
      </c>
      <c r="F59" s="4">
        <f t="shared" si="3"/>
        <v>2.5695802293792602E-2</v>
      </c>
      <c r="G59" s="4">
        <f>Calculations!D58</f>
        <v>1.4936346099804082E-3</v>
      </c>
      <c r="H59" s="4">
        <f>Calculations!N58-Calculations!C57</f>
        <v>-5.632366517265508E-3</v>
      </c>
      <c r="I59" s="4">
        <f>Calculations!O58-Calculations!H57*Calculations!J58</f>
        <v>9.4015662253216347E-3</v>
      </c>
      <c r="J59" s="4">
        <f t="shared" si="1"/>
        <v>2.0432967975756069E-2</v>
      </c>
      <c r="K59" s="4">
        <f t="shared" si="2"/>
        <v>2.5695802293792605E-2</v>
      </c>
    </row>
    <row r="60" spans="1:12" x14ac:dyDescent="0.3">
      <c r="A60">
        <v>2017</v>
      </c>
      <c r="B60" s="4">
        <f>Calculations!H59*Calculations!J59-Calculations!H58*Calculations!J59</f>
        <v>1.5022865130079928E-2</v>
      </c>
      <c r="C60" s="4">
        <f>Calculations!C59-Calculations!C58</f>
        <v>-7.4099147512347585E-3</v>
      </c>
      <c r="D60" s="4">
        <f>Calculations!F59-Calculations!F58</f>
        <v>4.3009716375751184E-4</v>
      </c>
      <c r="E60" s="4">
        <f>Calculations!F58*(1-1/(Calculations!K59*Calculations!L59))</f>
        <v>6.5060929369608013E-3</v>
      </c>
      <c r="F60" s="4">
        <f t="shared" si="3"/>
        <v>1.4549140479563481E-2</v>
      </c>
      <c r="G60" s="4">
        <f>Calculations!D59</f>
        <v>-1.6821680688013277E-2</v>
      </c>
      <c r="H60" s="4">
        <f>Calculations!N59-Calculations!C58</f>
        <v>-8.3604186673835179E-3</v>
      </c>
      <c r="I60" s="4">
        <f>Calculations!O59-Calculations!H58*Calculations!J59</f>
        <v>8.7507627254323067E-3</v>
      </c>
      <c r="J60" s="4">
        <f t="shared" si="1"/>
        <v>3.0980477109527969E-2</v>
      </c>
      <c r="K60" s="4">
        <f t="shared" si="2"/>
        <v>1.4549140479563481E-2</v>
      </c>
    </row>
  </sheetData>
  <mergeCells count="2">
    <mergeCell ref="B1:F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Budget 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2022-02-18T17:45:06Z</dcterms:modified>
</cp:coreProperties>
</file>